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activeTab="1"/>
  </bookViews>
  <sheets>
    <sheet name="Карталинский муниципальный райо" sheetId="1" r:id="rId1"/>
    <sheet name="Карталинское городское поселени" sheetId="2" r:id="rId2"/>
  </sheets>
  <calcPr calcId="145621"/>
</workbook>
</file>

<file path=xl/calcChain.xml><?xml version="1.0" encoding="utf-8"?>
<calcChain xmlns="http://schemas.openxmlformats.org/spreadsheetml/2006/main">
  <c r="J54" i="2" l="1"/>
  <c r="J53" i="2"/>
  <c r="J62" i="2" l="1"/>
  <c r="K62" i="2" s="1"/>
  <c r="G62" i="2"/>
  <c r="J84" i="1" l="1"/>
  <c r="J83" i="1"/>
  <c r="J82" i="1"/>
  <c r="J81" i="1"/>
  <c r="J80" i="1"/>
  <c r="J78" i="1"/>
  <c r="G37" i="2" l="1"/>
  <c r="G34" i="1"/>
  <c r="J13" i="1"/>
  <c r="G118" i="1" l="1"/>
  <c r="G117" i="1"/>
  <c r="J263" i="1" l="1"/>
  <c r="G263" i="1"/>
  <c r="J266" i="1"/>
  <c r="J265" i="1"/>
  <c r="J326" i="1"/>
  <c r="J327" i="1"/>
  <c r="J328" i="1"/>
  <c r="G327" i="1"/>
  <c r="K327" i="1" s="1"/>
  <c r="G328" i="1"/>
  <c r="K328" i="1" s="1"/>
  <c r="G44" i="2"/>
  <c r="J63" i="2"/>
  <c r="K63" i="2" s="1"/>
  <c r="K64" i="2" s="1"/>
  <c r="K65" i="2" s="1"/>
  <c r="J319" i="1" l="1"/>
  <c r="K319" i="1" s="1"/>
  <c r="J202" i="1" l="1"/>
  <c r="G54" i="2" l="1"/>
  <c r="G53" i="2"/>
  <c r="J145" i="1" l="1"/>
  <c r="K145" i="1" s="1"/>
  <c r="J247" i="1" l="1"/>
  <c r="J246" i="1"/>
  <c r="G246" i="1"/>
  <c r="G247" i="1"/>
  <c r="K247" i="1" s="1"/>
  <c r="K246" i="1" l="1"/>
  <c r="J346" i="1"/>
  <c r="J345" i="1"/>
  <c r="G346" i="1"/>
  <c r="K346" i="1" s="1"/>
  <c r="G345" i="1"/>
  <c r="K345" i="1" s="1"/>
  <c r="G344" i="1"/>
  <c r="J344" i="1"/>
  <c r="J316" i="1"/>
  <c r="J315" i="1"/>
  <c r="K344" i="1" l="1"/>
  <c r="K347" i="1" s="1"/>
  <c r="K348" i="1" s="1"/>
  <c r="J19" i="1"/>
  <c r="J15" i="1"/>
  <c r="J16" i="1"/>
  <c r="J17" i="1"/>
  <c r="G19" i="1" l="1"/>
  <c r="K19" i="1" s="1"/>
  <c r="G17" i="1"/>
  <c r="K17" i="1" s="1"/>
  <c r="G15" i="1"/>
  <c r="K15" i="1" s="1"/>
  <c r="J198" i="1"/>
  <c r="J197" i="1"/>
  <c r="J196" i="1"/>
  <c r="J170" i="1"/>
  <c r="G173" i="1" l="1"/>
  <c r="J283" i="1" l="1"/>
  <c r="J284" i="1"/>
  <c r="J207" i="1" l="1"/>
  <c r="J111" i="1" l="1"/>
  <c r="J110" i="1"/>
  <c r="J109" i="1"/>
  <c r="J108" i="1"/>
  <c r="J117" i="1"/>
  <c r="K117" i="1" s="1"/>
  <c r="J116" i="1"/>
  <c r="K116" i="1" s="1"/>
  <c r="J89" i="1"/>
  <c r="J124" i="1"/>
  <c r="J123" i="1"/>
  <c r="J122" i="1"/>
  <c r="K263" i="1" l="1"/>
  <c r="G265" i="1"/>
  <c r="K265" i="1" s="1"/>
  <c r="G266" i="1"/>
  <c r="K266" i="1" l="1"/>
  <c r="G64" i="1"/>
  <c r="G63" i="1"/>
  <c r="G62" i="1"/>
  <c r="J118" i="1" l="1"/>
  <c r="K118" i="1" s="1"/>
  <c r="J115" i="1"/>
  <c r="G341" i="1" l="1"/>
  <c r="J341" i="1"/>
  <c r="K341" i="1" l="1"/>
  <c r="K342" i="1" s="1"/>
  <c r="K343" i="1" s="1"/>
  <c r="G293" i="1"/>
  <c r="K293" i="1" s="1"/>
  <c r="G218" i="1"/>
  <c r="G217" i="1"/>
  <c r="G216" i="1"/>
  <c r="G215" i="1"/>
  <c r="G214" i="1"/>
  <c r="G213" i="1"/>
  <c r="G212" i="1"/>
  <c r="G211" i="1"/>
  <c r="G210" i="1"/>
  <c r="G209" i="1"/>
  <c r="G208" i="1"/>
  <c r="G207" i="1"/>
  <c r="J217" i="1"/>
  <c r="J216" i="1"/>
  <c r="J215" i="1"/>
  <c r="J214" i="1"/>
  <c r="J213" i="1"/>
  <c r="J212" i="1"/>
  <c r="J211" i="1"/>
  <c r="J210" i="1"/>
  <c r="J209" i="1"/>
  <c r="J208" i="1"/>
  <c r="K212" i="1" l="1"/>
  <c r="K215" i="1"/>
  <c r="K207" i="1"/>
  <c r="K217" i="1"/>
  <c r="K216" i="1"/>
  <c r="K214" i="1"/>
  <c r="K213" i="1"/>
  <c r="K211" i="1"/>
  <c r="K210" i="1"/>
  <c r="K209" i="1"/>
  <c r="K208" i="1"/>
  <c r="J338" i="1"/>
  <c r="G338" i="1"/>
  <c r="K338" i="1" l="1"/>
  <c r="K339" i="1" s="1"/>
  <c r="K340" i="1" s="1"/>
  <c r="J12" i="2"/>
  <c r="K13" i="2" s="1"/>
  <c r="G16" i="2"/>
  <c r="G15" i="2"/>
  <c r="K15" i="2" s="1"/>
  <c r="G14" i="2"/>
  <c r="G12" i="2"/>
  <c r="K12" i="2" s="1"/>
  <c r="K14" i="2" l="1"/>
  <c r="K16" i="2"/>
  <c r="J99" i="1" l="1"/>
  <c r="J105" i="1"/>
  <c r="J104" i="1"/>
  <c r="J45" i="2"/>
  <c r="J44" i="2"/>
  <c r="K44" i="2" s="1"/>
  <c r="J43" i="2"/>
  <c r="J42" i="2"/>
  <c r="J41" i="2"/>
  <c r="J40" i="2"/>
  <c r="G40" i="2"/>
  <c r="G41" i="2"/>
  <c r="G42" i="2"/>
  <c r="G43" i="2"/>
  <c r="G45" i="2"/>
  <c r="G75" i="1"/>
  <c r="G260" i="1"/>
  <c r="G259" i="1"/>
  <c r="G258" i="1"/>
  <c r="G256" i="1"/>
  <c r="G257" i="1"/>
  <c r="K41" i="2" l="1"/>
  <c r="K43" i="2"/>
  <c r="K45" i="2"/>
  <c r="K40" i="2"/>
  <c r="K42" i="2"/>
  <c r="K53" i="2"/>
  <c r="K54" i="2"/>
  <c r="K55" i="2" l="1"/>
  <c r="K56" i="2" s="1"/>
  <c r="G24" i="1"/>
  <c r="J28" i="2" l="1"/>
  <c r="J29" i="2"/>
  <c r="G29" i="2"/>
  <c r="K29" i="2" l="1"/>
  <c r="G205" i="1"/>
  <c r="K84" i="1" l="1"/>
  <c r="G111" i="1"/>
  <c r="K111" i="1" s="1"/>
  <c r="G154" i="1"/>
  <c r="G153" i="1"/>
  <c r="G148" i="1"/>
  <c r="G147" i="1"/>
  <c r="J95" i="1" l="1"/>
  <c r="G99" i="1"/>
  <c r="G121" i="1"/>
  <c r="K121" i="1" s="1"/>
  <c r="K99" i="1" l="1"/>
  <c r="G146" i="1"/>
  <c r="J153" i="1"/>
  <c r="G267" i="1" l="1"/>
  <c r="G141" i="1" l="1"/>
  <c r="J221" i="1" l="1"/>
  <c r="J232" i="1"/>
  <c r="G232" i="1"/>
  <c r="G240" i="1"/>
  <c r="K232" i="1" l="1"/>
  <c r="J10" i="1"/>
  <c r="G8" i="1"/>
  <c r="G326" i="1" l="1"/>
  <c r="J325" i="1"/>
  <c r="G162" i="1" l="1"/>
  <c r="G65" i="1"/>
  <c r="G61" i="1"/>
  <c r="G60" i="1"/>
  <c r="G59" i="1"/>
  <c r="G284" i="1" l="1"/>
  <c r="K284" i="1" s="1"/>
  <c r="G283" i="1"/>
  <c r="K283" i="1" s="1"/>
  <c r="J75" i="1"/>
  <c r="J267" i="1"/>
  <c r="K267" i="1" s="1"/>
  <c r="G325" i="1" l="1"/>
  <c r="K325" i="1" s="1"/>
  <c r="J239" i="1"/>
  <c r="G239" i="1"/>
  <c r="G221" i="1"/>
  <c r="K221" i="1" s="1"/>
  <c r="J259" i="1"/>
  <c r="K259" i="1" s="1"/>
  <c r="J258" i="1"/>
  <c r="K258" i="1" s="1"/>
  <c r="J257" i="1"/>
  <c r="K257" i="1" s="1"/>
  <c r="K239" i="1" l="1"/>
  <c r="J155" i="1"/>
  <c r="J154" i="1"/>
  <c r="J152" i="1"/>
  <c r="J151" i="1"/>
  <c r="J150" i="1"/>
  <c r="J149" i="1"/>
  <c r="J148" i="1"/>
  <c r="K148" i="1" s="1"/>
  <c r="J147" i="1"/>
  <c r="K147" i="1" s="1"/>
  <c r="G155" i="1"/>
  <c r="K155" i="1" s="1"/>
  <c r="K154" i="1"/>
  <c r="K153" i="1"/>
  <c r="G152" i="1"/>
  <c r="G151" i="1"/>
  <c r="G150" i="1"/>
  <c r="G149" i="1"/>
  <c r="K150" i="1" l="1"/>
  <c r="K152" i="1"/>
  <c r="K149" i="1"/>
  <c r="K151" i="1"/>
  <c r="G138" i="1"/>
  <c r="G285" i="1"/>
  <c r="G206" i="1" l="1"/>
  <c r="G185" i="1" l="1"/>
  <c r="J260" i="1" l="1"/>
  <c r="K260" i="1" s="1"/>
  <c r="J256" i="1"/>
  <c r="J255" i="1"/>
  <c r="J254" i="1"/>
  <c r="J253" i="1"/>
  <c r="J252" i="1"/>
  <c r="J251" i="1"/>
  <c r="J250" i="1"/>
  <c r="G255" i="1"/>
  <c r="G254" i="1"/>
  <c r="G253" i="1"/>
  <c r="G252" i="1"/>
  <c r="K253" i="1" l="1"/>
  <c r="K255" i="1"/>
  <c r="K252" i="1"/>
  <c r="K254" i="1"/>
  <c r="K256" i="1"/>
  <c r="J299" i="1" l="1"/>
  <c r="J285" i="1"/>
  <c r="K285" i="1" s="1"/>
  <c r="J49" i="2"/>
  <c r="G243" i="1" l="1"/>
  <c r="G25" i="1"/>
  <c r="J25" i="1"/>
  <c r="K25" i="1" l="1"/>
  <c r="G37" i="1"/>
  <c r="J98" i="1" l="1"/>
  <c r="J97" i="1"/>
  <c r="J96" i="1"/>
  <c r="J100" i="1"/>
  <c r="J101" i="1"/>
  <c r="J102" i="1"/>
  <c r="J103" i="1"/>
  <c r="G101" i="1"/>
  <c r="G100" i="1"/>
  <c r="K100" i="1" l="1"/>
  <c r="K101" i="1"/>
  <c r="G140" i="1"/>
  <c r="G28" i="2"/>
  <c r="K28" i="2" s="1"/>
  <c r="G98" i="2" l="1"/>
  <c r="J23" i="2" l="1"/>
  <c r="G23" i="2"/>
  <c r="J335" i="1"/>
  <c r="G335" i="1"/>
  <c r="K335" i="1" l="1"/>
  <c r="K336" i="1" s="1"/>
  <c r="K337" i="1" s="1"/>
  <c r="G184" i="1"/>
  <c r="J187" i="1" l="1"/>
  <c r="J186" i="1"/>
  <c r="J185" i="1"/>
  <c r="J184" i="1"/>
  <c r="K184" i="1" s="1"/>
  <c r="J282" i="1" l="1"/>
  <c r="J69" i="1"/>
  <c r="J79" i="1" l="1"/>
  <c r="G79" i="1"/>
  <c r="G78" i="1"/>
  <c r="G273" i="1"/>
  <c r="K79" i="1" l="1"/>
  <c r="K78" i="1"/>
  <c r="J27" i="1"/>
  <c r="J26" i="1"/>
  <c r="J97" i="2" l="1"/>
  <c r="J98" i="2"/>
  <c r="J96" i="2"/>
  <c r="J231" i="1"/>
  <c r="G104" i="1" l="1"/>
  <c r="K104" i="1" s="1"/>
  <c r="G105" i="1"/>
  <c r="K105" i="1" s="1"/>
  <c r="G116" i="1"/>
  <c r="G123" i="1"/>
  <c r="K123" i="1" s="1"/>
  <c r="G57" i="1"/>
  <c r="G58" i="1"/>
  <c r="G56" i="1"/>
  <c r="G55" i="1"/>
  <c r="G54" i="1"/>
  <c r="G53" i="1"/>
  <c r="G52" i="1"/>
  <c r="G51" i="1"/>
  <c r="G50" i="1"/>
  <c r="G27" i="1"/>
  <c r="K27" i="1" s="1"/>
  <c r="G26" i="1"/>
  <c r="K26" i="1" s="1"/>
  <c r="G294" i="1" l="1"/>
  <c r="K294" i="1" s="1"/>
  <c r="G231" i="1" l="1"/>
  <c r="K231" i="1" s="1"/>
  <c r="J238" i="1"/>
  <c r="G238" i="1"/>
  <c r="K326" i="1"/>
  <c r="K329" i="1" s="1"/>
  <c r="J311" i="1"/>
  <c r="G310" i="1"/>
  <c r="G311" i="1"/>
  <c r="K311" i="1" l="1"/>
  <c r="K238" i="1"/>
  <c r="J332" i="1"/>
  <c r="J331" i="1"/>
  <c r="G332" i="1"/>
  <c r="G331" i="1"/>
  <c r="J180" i="1"/>
  <c r="J179" i="1"/>
  <c r="J178" i="1"/>
  <c r="J177" i="1"/>
  <c r="G179" i="1"/>
  <c r="G178" i="1"/>
  <c r="K186" i="1"/>
  <c r="K185" i="1"/>
  <c r="J278" i="1"/>
  <c r="K278" i="1" s="1"/>
  <c r="K332" i="1" l="1"/>
  <c r="K331" i="1"/>
  <c r="K178" i="1"/>
  <c r="K179" i="1"/>
  <c r="K333" i="1" l="1"/>
  <c r="K334" i="1" s="1"/>
  <c r="G142" i="1"/>
  <c r="G143" i="1"/>
  <c r="G144" i="1"/>
  <c r="G139" i="1" l="1"/>
  <c r="J273" i="1" l="1"/>
  <c r="J134" i="1" l="1"/>
  <c r="G81" i="1"/>
  <c r="J22" i="2" l="1"/>
  <c r="J21" i="2"/>
  <c r="J20" i="2"/>
  <c r="J19" i="2"/>
  <c r="J166" i="1" l="1"/>
  <c r="J172" i="1"/>
  <c r="K273" i="1"/>
  <c r="J274" i="1"/>
  <c r="G250" i="1"/>
  <c r="J156" i="1" l="1"/>
  <c r="J146" i="1"/>
  <c r="J144" i="1"/>
  <c r="J143" i="1"/>
  <c r="J141" i="1"/>
  <c r="J140" i="1"/>
  <c r="J139" i="1"/>
  <c r="J138" i="1"/>
  <c r="J133" i="1" l="1"/>
  <c r="G190" i="1" l="1"/>
  <c r="J191" i="1"/>
  <c r="J190" i="1"/>
  <c r="J86" i="2" l="1"/>
  <c r="G166" i="1" l="1"/>
  <c r="G172" i="1"/>
  <c r="K172" i="1" s="1"/>
  <c r="G170" i="1"/>
  <c r="K170" i="1" s="1"/>
  <c r="G134" i="1"/>
  <c r="G133" i="1"/>
  <c r="G115" i="1"/>
  <c r="K115" i="1" s="1"/>
  <c r="G110" i="1"/>
  <c r="K110" i="1" s="1"/>
  <c r="G80" i="1"/>
  <c r="K80" i="1" s="1"/>
  <c r="G49" i="1"/>
  <c r="G48" i="1"/>
  <c r="G47" i="1"/>
  <c r="G46" i="1"/>
  <c r="G45" i="1"/>
  <c r="G44" i="1"/>
  <c r="G43" i="1"/>
  <c r="G42" i="1"/>
  <c r="G41" i="1"/>
  <c r="G40" i="1"/>
  <c r="J9" i="1"/>
  <c r="J8" i="1"/>
  <c r="J6" i="1"/>
  <c r="G9" i="1"/>
  <c r="G6" i="1"/>
  <c r="K143" i="1" l="1"/>
  <c r="K144" i="1"/>
  <c r="K146" i="1"/>
  <c r="K166" i="1"/>
  <c r="K133" i="1"/>
  <c r="K134" i="1"/>
  <c r="K6" i="1"/>
  <c r="K8" i="1"/>
  <c r="K9" i="1"/>
  <c r="J70" i="2"/>
  <c r="J68" i="2"/>
  <c r="J264" i="1" l="1"/>
  <c r="G171" i="1" l="1"/>
  <c r="G169" i="1"/>
  <c r="J92" i="1" l="1"/>
  <c r="J91" i="1"/>
  <c r="J90" i="1"/>
  <c r="J88" i="1"/>
  <c r="J218" i="1" l="1"/>
  <c r="K218" i="1" s="1"/>
  <c r="J205" i="1"/>
  <c r="J206" i="1"/>
  <c r="G70" i="2" l="1"/>
  <c r="J322" i="1" l="1"/>
  <c r="J321" i="1"/>
  <c r="G322" i="1"/>
  <c r="K322" i="1" l="1"/>
  <c r="G168" i="1" l="1"/>
  <c r="J173" i="1"/>
  <c r="J165" i="1"/>
  <c r="J171" i="1"/>
  <c r="K171" i="1" s="1"/>
  <c r="J169" i="1"/>
  <c r="K169" i="1" s="1"/>
  <c r="J168" i="1"/>
  <c r="J167" i="1"/>
  <c r="K168" i="1" l="1"/>
  <c r="K141" i="1"/>
  <c r="J68" i="1" l="1"/>
  <c r="J27" i="2" l="1"/>
  <c r="J270" i="1" l="1"/>
  <c r="G270" i="1"/>
  <c r="K270" i="1" l="1"/>
  <c r="G299" i="1" l="1"/>
  <c r="G298" i="1"/>
  <c r="K298" i="1" s="1"/>
  <c r="G297" i="1"/>
  <c r="K297" i="1" s="1"/>
  <c r="G296" i="1"/>
  <c r="K296" i="1" s="1"/>
  <c r="G295" i="1"/>
  <c r="K295" i="1" s="1"/>
  <c r="G292" i="1"/>
  <c r="K292" i="1" s="1"/>
  <c r="G291" i="1"/>
  <c r="K291" i="1" s="1"/>
  <c r="G290" i="1"/>
  <c r="K290" i="1" s="1"/>
  <c r="G289" i="1"/>
  <c r="K289" i="1" s="1"/>
  <c r="G288" i="1"/>
  <c r="K288" i="1" s="1"/>
  <c r="G161" i="1"/>
  <c r="G160" i="1"/>
  <c r="K299" i="1" l="1"/>
  <c r="K300" i="1" s="1"/>
  <c r="K301" i="1" s="1"/>
  <c r="J89" i="2" l="1"/>
  <c r="J88" i="2"/>
  <c r="J87" i="2"/>
  <c r="J93" i="2"/>
  <c r="G321" i="1" l="1"/>
  <c r="K321" i="1" s="1"/>
  <c r="K323" i="1" s="1"/>
  <c r="K324" i="1" s="1"/>
  <c r="G316" i="1" l="1"/>
  <c r="G97" i="2" l="1"/>
  <c r="G96" i="2"/>
  <c r="K97" i="2" l="1"/>
  <c r="K98" i="2"/>
  <c r="G82" i="1"/>
  <c r="G192" i="1"/>
  <c r="K192" i="1" s="1"/>
  <c r="J34" i="2" l="1"/>
  <c r="J33" i="2"/>
  <c r="J32" i="2"/>
  <c r="G33" i="2"/>
  <c r="G34" i="2"/>
  <c r="G32" i="2"/>
  <c r="K33" i="2" l="1"/>
  <c r="K32" i="2"/>
  <c r="K34" i="2"/>
  <c r="K330" i="1"/>
  <c r="K35" i="2" l="1"/>
  <c r="K36" i="2" s="1"/>
  <c r="G83" i="1"/>
  <c r="G180" i="1"/>
  <c r="G177" i="1"/>
  <c r="K177" i="1" s="1"/>
  <c r="J176" i="1"/>
  <c r="G176" i="1"/>
  <c r="K206" i="1"/>
  <c r="K205" i="1"/>
  <c r="K219" i="1" l="1"/>
  <c r="K220" i="1" s="1"/>
  <c r="K176" i="1"/>
  <c r="K180" i="1"/>
  <c r="J39" i="2"/>
  <c r="J38" i="2"/>
  <c r="J279" i="1"/>
  <c r="K82" i="1"/>
  <c r="K81" i="1"/>
  <c r="K181" i="1" l="1"/>
  <c r="K182" i="1" s="1"/>
  <c r="J230" i="1"/>
  <c r="J229" i="1"/>
  <c r="J228" i="1"/>
  <c r="J227" i="1"/>
  <c r="J226" i="1"/>
  <c r="J225" i="1"/>
  <c r="J224" i="1"/>
  <c r="J223" i="1"/>
  <c r="J222" i="1"/>
  <c r="K187" i="1" l="1"/>
  <c r="G167" i="1"/>
  <c r="K167" i="1" l="1"/>
  <c r="K173" i="1"/>
  <c r="J245" i="1"/>
  <c r="J244" i="1"/>
  <c r="G245" i="1"/>
  <c r="G244" i="1"/>
  <c r="J243" i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G223" i="1"/>
  <c r="K223" i="1" s="1"/>
  <c r="G222" i="1"/>
  <c r="K222" i="1" s="1"/>
  <c r="K233" i="1" s="1"/>
  <c r="K234" i="1" s="1"/>
  <c r="J240" i="1"/>
  <c r="J237" i="1"/>
  <c r="G237" i="1"/>
  <c r="J20" i="1"/>
  <c r="J18" i="1"/>
  <c r="K18" i="1" s="1"/>
  <c r="K240" i="1" l="1"/>
  <c r="K237" i="1"/>
  <c r="K244" i="1"/>
  <c r="K245" i="1"/>
  <c r="K243" i="1"/>
  <c r="J236" i="1"/>
  <c r="G236" i="1"/>
  <c r="K248" i="1" l="1"/>
  <c r="K249" i="1" s="1"/>
  <c r="K236" i="1"/>
  <c r="G198" i="1" l="1"/>
  <c r="K198" i="1" s="1"/>
  <c r="G197" i="1"/>
  <c r="K197" i="1" s="1"/>
  <c r="G196" i="1"/>
  <c r="K196" i="1" s="1"/>
  <c r="J201" i="1"/>
  <c r="G202" i="1"/>
  <c r="K202" i="1" s="1"/>
  <c r="G201" i="1"/>
  <c r="K201" i="1" l="1"/>
  <c r="K203" i="1" s="1"/>
  <c r="K204" i="1" s="1"/>
  <c r="J159" i="1"/>
  <c r="K162" i="1" s="1"/>
  <c r="K199" i="1" l="1"/>
  <c r="K200" i="1" s="1"/>
  <c r="J183" i="1"/>
  <c r="G183" i="1"/>
  <c r="J31" i="1"/>
  <c r="J28" i="1"/>
  <c r="J24" i="1"/>
  <c r="K24" i="1" s="1"/>
  <c r="J23" i="1"/>
  <c r="K316" i="1"/>
  <c r="G315" i="1"/>
  <c r="J135" i="1"/>
  <c r="J132" i="1"/>
  <c r="J131" i="1"/>
  <c r="J130" i="1"/>
  <c r="J129" i="1"/>
  <c r="J128" i="1"/>
  <c r="J127" i="1"/>
  <c r="G193" i="1"/>
  <c r="K193" i="1" s="1"/>
  <c r="G191" i="1"/>
  <c r="K191" i="1" s="1"/>
  <c r="G159" i="1"/>
  <c r="G96" i="1"/>
  <c r="G97" i="1"/>
  <c r="G98" i="1"/>
  <c r="G102" i="1"/>
  <c r="K102" i="1" s="1"/>
  <c r="G103" i="1"/>
  <c r="K103" i="1" s="1"/>
  <c r="G95" i="1"/>
  <c r="J87" i="1"/>
  <c r="G88" i="1"/>
  <c r="G89" i="1"/>
  <c r="K89" i="1" s="1"/>
  <c r="G90" i="1"/>
  <c r="G91" i="1"/>
  <c r="G92" i="1"/>
  <c r="G87" i="1"/>
  <c r="K64" i="1" l="1"/>
  <c r="K62" i="1"/>
  <c r="K63" i="1"/>
  <c r="K57" i="1"/>
  <c r="K59" i="1"/>
  <c r="K61" i="1"/>
  <c r="K60" i="1"/>
  <c r="K41" i="1"/>
  <c r="K56" i="1"/>
  <c r="K58" i="1"/>
  <c r="K50" i="1"/>
  <c r="K54" i="1"/>
  <c r="K53" i="1"/>
  <c r="K52" i="1"/>
  <c r="K51" i="1"/>
  <c r="K55" i="1"/>
  <c r="K40" i="1"/>
  <c r="K44" i="1"/>
  <c r="K48" i="1"/>
  <c r="K45" i="1"/>
  <c r="K49" i="1"/>
  <c r="K42" i="1"/>
  <c r="K46" i="1"/>
  <c r="K65" i="1"/>
  <c r="K43" i="1"/>
  <c r="K47" i="1"/>
  <c r="K159" i="1"/>
  <c r="K161" i="1"/>
  <c r="K160" i="1"/>
  <c r="K190" i="1"/>
  <c r="J78" i="2"/>
  <c r="K183" i="1"/>
  <c r="K188" i="1" s="1"/>
  <c r="K189" i="1" s="1"/>
  <c r="K87" i="1"/>
  <c r="K315" i="1"/>
  <c r="K317" i="1" s="1"/>
  <c r="K318" i="1" s="1"/>
  <c r="K91" i="1"/>
  <c r="K90" i="1"/>
  <c r="K92" i="1"/>
  <c r="K88" i="1"/>
  <c r="G165" i="1"/>
  <c r="K163" i="1" l="1"/>
  <c r="K164" i="1" s="1"/>
  <c r="K93" i="1"/>
  <c r="K94" i="1" s="1"/>
  <c r="K165" i="1"/>
  <c r="K194" i="1"/>
  <c r="K195" i="1" s="1"/>
  <c r="K96" i="2"/>
  <c r="K99" i="2" s="1"/>
  <c r="K100" i="2" s="1"/>
  <c r="G93" i="2"/>
  <c r="K93" i="2" s="1"/>
  <c r="J92" i="2"/>
  <c r="G92" i="2"/>
  <c r="J85" i="2"/>
  <c r="J84" i="2"/>
  <c r="J83" i="2"/>
  <c r="G89" i="2"/>
  <c r="G88" i="2"/>
  <c r="G87" i="2"/>
  <c r="G86" i="2"/>
  <c r="G85" i="2"/>
  <c r="G84" i="2"/>
  <c r="G83" i="2"/>
  <c r="J82" i="2"/>
  <c r="G82" i="2"/>
  <c r="G79" i="2"/>
  <c r="K79" i="2" s="1"/>
  <c r="G78" i="2"/>
  <c r="K78" i="2" s="1"/>
  <c r="J77" i="2"/>
  <c r="G77" i="2"/>
  <c r="K174" i="1" l="1"/>
  <c r="K175" i="1" s="1"/>
  <c r="K84" i="2"/>
  <c r="K77" i="2"/>
  <c r="K80" i="2" s="1"/>
  <c r="K81" i="2" s="1"/>
  <c r="K92" i="2"/>
  <c r="K82" i="2"/>
  <c r="K88" i="2"/>
  <c r="K86" i="2"/>
  <c r="K85" i="2"/>
  <c r="K87" i="2"/>
  <c r="K89" i="2"/>
  <c r="K83" i="2"/>
  <c r="G74" i="2"/>
  <c r="J73" i="2"/>
  <c r="G73" i="2"/>
  <c r="K70" i="2"/>
  <c r="G68" i="2"/>
  <c r="J66" i="2"/>
  <c r="G66" i="2"/>
  <c r="J57" i="2"/>
  <c r="G57" i="2"/>
  <c r="K90" i="2" l="1"/>
  <c r="K91" i="2" s="1"/>
  <c r="K68" i="2"/>
  <c r="K73" i="2"/>
  <c r="K74" i="2"/>
  <c r="K94" i="2"/>
  <c r="K95" i="2" s="1"/>
  <c r="K57" i="2"/>
  <c r="K58" i="2" s="1"/>
  <c r="K59" i="2" s="1"/>
  <c r="K66" i="2"/>
  <c r="K71" i="2" s="1"/>
  <c r="K72" i="2" s="1"/>
  <c r="K75" i="2" l="1"/>
  <c r="K76" i="2" s="1"/>
  <c r="G49" i="2"/>
  <c r="G39" i="2"/>
  <c r="K39" i="2" s="1"/>
  <c r="J37" i="2"/>
  <c r="G38" i="2"/>
  <c r="K38" i="2" s="1"/>
  <c r="J26" i="2"/>
  <c r="J25" i="2"/>
  <c r="J24" i="2"/>
  <c r="G27" i="2"/>
  <c r="G26" i="2"/>
  <c r="G25" i="2"/>
  <c r="G24" i="2"/>
  <c r="G22" i="2"/>
  <c r="K22" i="2" s="1"/>
  <c r="G21" i="2"/>
  <c r="K21" i="2" s="1"/>
  <c r="G20" i="2"/>
  <c r="K20" i="2" s="1"/>
  <c r="G19" i="2"/>
  <c r="K19" i="2" s="1"/>
  <c r="J11" i="2"/>
  <c r="J10" i="2"/>
  <c r="J9" i="2"/>
  <c r="G11" i="2"/>
  <c r="G10" i="2"/>
  <c r="G9" i="2"/>
  <c r="J8" i="2"/>
  <c r="G8" i="2"/>
  <c r="J7" i="2"/>
  <c r="G7" i="2"/>
  <c r="J6" i="2"/>
  <c r="G6" i="2"/>
  <c r="K23" i="2" l="1"/>
  <c r="K30" i="2" s="1"/>
  <c r="K31" i="2" s="1"/>
  <c r="K24" i="2"/>
  <c r="K27" i="2"/>
  <c r="K26" i="2"/>
  <c r="K49" i="2"/>
  <c r="K50" i="2" s="1"/>
  <c r="K25" i="2"/>
  <c r="K37" i="2"/>
  <c r="K46" i="2" s="1"/>
  <c r="K47" i="2" s="1"/>
  <c r="K10" i="2"/>
  <c r="K8" i="2"/>
  <c r="K9" i="2"/>
  <c r="K11" i="2"/>
  <c r="K6" i="2"/>
  <c r="K7" i="2"/>
  <c r="J142" i="1"/>
  <c r="J312" i="1"/>
  <c r="J310" i="1"/>
  <c r="K310" i="1" s="1"/>
  <c r="J309" i="1"/>
  <c r="K309" i="1" s="1"/>
  <c r="G312" i="1"/>
  <c r="J306" i="1"/>
  <c r="J305" i="1"/>
  <c r="J304" i="1"/>
  <c r="J303" i="1"/>
  <c r="G304" i="1"/>
  <c r="K304" i="1" s="1"/>
  <c r="G305" i="1"/>
  <c r="K305" i="1" s="1"/>
  <c r="G306" i="1"/>
  <c r="G303" i="1"/>
  <c r="K303" i="1" s="1"/>
  <c r="K17" i="2" l="1"/>
  <c r="K18" i="2" s="1"/>
  <c r="K306" i="1"/>
  <c r="K307" i="1" s="1"/>
  <c r="K308" i="1" s="1"/>
  <c r="K51" i="2"/>
  <c r="K312" i="1"/>
  <c r="K138" i="1"/>
  <c r="K156" i="1"/>
  <c r="K140" i="1"/>
  <c r="K142" i="1"/>
  <c r="K139" i="1"/>
  <c r="K157" i="1" l="1"/>
  <c r="K158" i="1" s="1"/>
  <c r="K313" i="1"/>
  <c r="K314" i="1" s="1"/>
  <c r="G282" i="1" l="1"/>
  <c r="J277" i="1"/>
  <c r="G277" i="1"/>
  <c r="G274" i="1"/>
  <c r="K274" i="1" s="1"/>
  <c r="G264" i="1"/>
  <c r="G251" i="1"/>
  <c r="K250" i="1"/>
  <c r="J235" i="1"/>
  <c r="G235" i="1"/>
  <c r="K282" i="1" l="1"/>
  <c r="K286" i="1" s="1"/>
  <c r="K287" i="1" s="1"/>
  <c r="K264" i="1"/>
  <c r="K277" i="1"/>
  <c r="K279" i="1"/>
  <c r="K271" i="1"/>
  <c r="K272" i="1" s="1"/>
  <c r="K235" i="1"/>
  <c r="K241" i="1" s="1"/>
  <c r="K242" i="1" s="1"/>
  <c r="K251" i="1"/>
  <c r="K261" i="1" s="1"/>
  <c r="K262" i="1" s="1"/>
  <c r="G128" i="1"/>
  <c r="K128" i="1" s="1"/>
  <c r="G129" i="1"/>
  <c r="K129" i="1" s="1"/>
  <c r="G130" i="1"/>
  <c r="K130" i="1" s="1"/>
  <c r="G131" i="1"/>
  <c r="K131" i="1" s="1"/>
  <c r="G132" i="1"/>
  <c r="K132" i="1" s="1"/>
  <c r="G135" i="1"/>
  <c r="K135" i="1" s="1"/>
  <c r="G127" i="1"/>
  <c r="K127" i="1" s="1"/>
  <c r="G122" i="1"/>
  <c r="K122" i="1" s="1"/>
  <c r="G124" i="1"/>
  <c r="K124" i="1" s="1"/>
  <c r="J114" i="1"/>
  <c r="G114" i="1"/>
  <c r="G109" i="1"/>
  <c r="K109" i="1" s="1"/>
  <c r="G108" i="1"/>
  <c r="K108" i="1" s="1"/>
  <c r="K268" i="1" l="1"/>
  <c r="K269" i="1" s="1"/>
  <c r="K112" i="1"/>
  <c r="K113" i="1" s="1"/>
  <c r="K275" i="1"/>
  <c r="K276" i="1" s="1"/>
  <c r="K136" i="1"/>
  <c r="K137" i="1" s="1"/>
  <c r="K280" i="1"/>
  <c r="K281" i="1" s="1"/>
  <c r="K114" i="1"/>
  <c r="K119" i="1" s="1"/>
  <c r="K120" i="1" s="1"/>
  <c r="K98" i="1"/>
  <c r="K97" i="1"/>
  <c r="K95" i="1"/>
  <c r="K96" i="1"/>
  <c r="G69" i="1"/>
  <c r="K69" i="1" s="1"/>
  <c r="G68" i="1"/>
  <c r="K68" i="1" s="1"/>
  <c r="K106" i="1" l="1"/>
  <c r="K107" i="1" s="1"/>
  <c r="K125" i="1"/>
  <c r="K126" i="1" s="1"/>
  <c r="K70" i="1"/>
  <c r="K71" i="1" s="1"/>
  <c r="G32" i="1"/>
  <c r="K32" i="1" s="1"/>
  <c r="G33" i="1"/>
  <c r="K33" i="1" s="1"/>
  <c r="K34" i="1"/>
  <c r="G35" i="1"/>
  <c r="K35" i="1" s="1"/>
  <c r="G36" i="1"/>
  <c r="K36" i="1" s="1"/>
  <c r="K37" i="1"/>
  <c r="G38" i="1"/>
  <c r="K38" i="1" s="1"/>
  <c r="G39" i="1"/>
  <c r="K39" i="1" s="1"/>
  <c r="G31" i="1"/>
  <c r="K31" i="1" s="1"/>
  <c r="G28" i="1"/>
  <c r="K28" i="1" s="1"/>
  <c r="G23" i="1"/>
  <c r="G13" i="1"/>
  <c r="G16" i="1"/>
  <c r="G20" i="1"/>
  <c r="K20" i="1" s="1"/>
  <c r="G10" i="1"/>
  <c r="K10" i="1" s="1"/>
  <c r="K11" i="1" s="1"/>
  <c r="K12" i="1" s="1"/>
  <c r="K66" i="1" l="1"/>
  <c r="K67" i="1" s="1"/>
  <c r="K76" i="1"/>
  <c r="K77" i="1" s="1"/>
  <c r="K23" i="1"/>
  <c r="K29" i="1" s="1"/>
  <c r="K16" i="1"/>
  <c r="K13" i="1"/>
  <c r="K21" i="1" l="1"/>
  <c r="K22" i="1" s="1"/>
  <c r="K30" i="1"/>
  <c r="K83" i="1"/>
  <c r="K85" i="1" s="1"/>
  <c r="K86" i="1" s="1"/>
</calcChain>
</file>

<file path=xl/sharedStrings.xml><?xml version="1.0" encoding="utf-8"?>
<sst xmlns="http://schemas.openxmlformats.org/spreadsheetml/2006/main" count="856" uniqueCount="439">
  <si>
    <t>Наименование муниципальной программы (ответственный)</t>
  </si>
  <si>
    <t>Наименование индикативного показателя</t>
  </si>
  <si>
    <t>Ед. измерения</t>
  </si>
  <si>
    <t>Показатель (план)</t>
  </si>
  <si>
    <t>Показатель (факт)</t>
  </si>
  <si>
    <t>Исп–ние бюджет.ср–в (план)</t>
  </si>
  <si>
    <t>Исп–ние бюджет.ср–в (факт)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</si>
  <si>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</si>
  <si>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</si>
  <si>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</si>
  <si>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</si>
  <si>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</si>
  <si>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</si>
  <si>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</si>
  <si>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</si>
  <si>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</si>
  <si>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</si>
  <si>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Доля среднесписочной численности работников ( без внешних совместителей) малых и средних предприятий в среднесписочной численности работников ( без внешних совместителей) всех предприятий и организаций</t>
  </si>
  <si>
    <t>%</t>
  </si>
  <si>
    <t>Итого</t>
  </si>
  <si>
    <t>Оценка эффективности</t>
  </si>
  <si>
    <t>ДИП (п.5/п.4)</t>
  </si>
  <si>
    <t>ПИБС (п.8/п.7)</t>
  </si>
  <si>
    <t>Оценка эф-ти (п.6/п.9)</t>
  </si>
  <si>
    <t>Удельный вес учреждений, оснащённых системой видеонаблюдения</t>
  </si>
  <si>
    <t>Удельный вес учреждений, обустроенных ограждением по периметру</t>
  </si>
  <si>
    <t>Охват детей 1-7 лет дошкольным образованием</t>
  </si>
  <si>
    <t>Человек</t>
  </si>
  <si>
    <t>Доступность дошкольного образования для детей 3-7 лет</t>
  </si>
  <si>
    <t>Единиц</t>
  </si>
  <si>
    <t>Благоустроенные локальные природные источники (родники) (5 к 2020 году)</t>
  </si>
  <si>
    <t>Шт.</t>
  </si>
  <si>
    <t>Км.</t>
  </si>
  <si>
    <t>Количество молодых семей, улучивших жилищные условия, в том числе с использованием заёмных средств</t>
  </si>
  <si>
    <t>Количество посещений</t>
  </si>
  <si>
    <t>Количество обучающихся</t>
  </si>
  <si>
    <t>Количество методических дней</t>
  </si>
  <si>
    <t>Выполнение функций в рамках УДКС</t>
  </si>
  <si>
    <t>Количество участников спортивно-массовых мероприятий</t>
  </si>
  <si>
    <t>Количество проведённых мероприятий</t>
  </si>
  <si>
    <t>Доля граждан / количество, систематически занимающихся физической культурой и спортом (ФОК "Юбилейный") (граждане в возрасте от 3 до 79 лет)</t>
  </si>
  <si>
    <t>Количество пользователей, в т. ч. удалённых, библиотек</t>
  </si>
  <si>
    <t>Обновление фондов библиотек (ежегодно)</t>
  </si>
  <si>
    <t>Охват населения библиотечным обслуживанием</t>
  </si>
  <si>
    <t xml:space="preserve">Доля отремонтированных зданий и учреждений культуры в общем количестве зданий учреждений культуры </t>
  </si>
  <si>
    <t>Количество учреждений, в которых произведён монтаж тревожной охраны, монтаж видеонаблюдения</t>
  </si>
  <si>
    <t>Количество учреждений, производящих техническое обслуживание систем охраны</t>
  </si>
  <si>
    <t>Количество учреждений, в которых произведено освидетельствование и проверка противопожарных средств</t>
  </si>
  <si>
    <t>Количество мероприятий, акций, направленных на удовлетворение запросов в сфере молодёжной политики</t>
  </si>
  <si>
    <t>Да - 1, Нет - 0</t>
  </si>
  <si>
    <t>Количество публикаций о деятельности администрации КМР в сфере межнациональных, межконфессиональных отношений, в том числе о программных мероприятиях</t>
  </si>
  <si>
    <t>Количество программных мероприятий, способствующих профилактике экстремизма и гармонизации межнациональных отношений &lt;…&gt;</t>
  </si>
  <si>
    <t>Количество мероприятий по вопросам профилактики экстремизма и гармонизации межнациональных отношений (конференций, семинаров, "круглых столов", встреч)</t>
  </si>
  <si>
    <t>Доля жителей Карталинского муниципального района, охваченных мероприятиями &lt;…&gt; о мерах антитеррористического характера &lt;…&gt;</t>
  </si>
  <si>
    <t>Доля граждан, получивших социальные услуги в форме социального обслуживания на дому в КЦСОН, в общем числе граждан, признанных нуждающимися в предоставлении данной формы социального обслуживания и обратившихся за получением социальных услуг</t>
  </si>
  <si>
    <t>Доля семей с детьми, снятых с учета в связи с улучшением жизненной ситуации, в общем числе семей с детьми, снятых с учета из числа состоявших на учете в отделении помощи семье и детям КЦСОН</t>
  </si>
  <si>
    <t>Доля граждан, получивших социальные услуги в МУСО «Центр помощи детям, оставшимся без попечения родителей», в общем числе граждан, обратившихся за получением социальных услуг в данное учреждение</t>
  </si>
  <si>
    <t>Удельный вес выплаченных пособий в процентах от общего количества начисленных пособий</t>
  </si>
  <si>
    <t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</t>
  </si>
  <si>
    <t>Количество заключённых договоров аренды муниципального имущества</t>
  </si>
  <si>
    <t>Количество заключённых договоров аренды земельных участков</t>
  </si>
  <si>
    <t>Протяжённость отремонтированных дорог общего пользования местного значения</t>
  </si>
  <si>
    <t>Доля автомобильных дорог общего пользования местного значения, соответсвующих нормативным требованиям к транспортно-эксплуатационным показателям</t>
  </si>
  <si>
    <t>Доля автомобильных дорог общего пользования местного значения с усовершенствованным типом покрытия</t>
  </si>
  <si>
    <t>Ввод в действие распределительных газовых сетей в сельских поселениях</t>
  </si>
  <si>
    <t>Количество домов (квартир) подключённых к газу</t>
  </si>
  <si>
    <t>Зерновые и зернобобовые культуры, все категории хозяйств: валовый сбор (в весе после обработки)</t>
  </si>
  <si>
    <t>Тонн</t>
  </si>
  <si>
    <t>Картофель, все категории хозяйств: валовый сбор</t>
  </si>
  <si>
    <t>Овощные культуры (открытый грунт), все категории хозяйств: выловый сбор</t>
  </si>
  <si>
    <t>Внесение удобрений и проведение агрохимических работ</t>
  </si>
  <si>
    <t>Удельный вес S, засеваемой элитными семенами, в общей S посевов</t>
  </si>
  <si>
    <t>Производство молока, все категории хозяйств, в т. ч. с/х организации</t>
  </si>
  <si>
    <t>Производство мяса скота и птицы на убой, все категории хозяйств, в т. ч. с/х организации</t>
  </si>
  <si>
    <t>Производство яиц, все категории хозяйств, в т. ч. с/х организации</t>
  </si>
  <si>
    <t>Тыс. штук</t>
  </si>
  <si>
    <t>Основные с/х конкурсы, совещания (совещание передовиков, агрономическое совещание, совещания по воспроизводству стада, объезд полей)</t>
  </si>
  <si>
    <t>Наличие утверждённой методики распределения дотаций на выравнивание бюджетной обеспеченности поселений</t>
  </si>
  <si>
    <t>Согласование с органами местного самоуправления исходных данных для расчётов по распределению средств местного бюджета &lt;…&gt;</t>
  </si>
  <si>
    <t>Информационная доступность расчётов по распределению средств местного &lt;…&gt;</t>
  </si>
  <si>
    <t>Величина разрыва в уровне расчётной бюджетной обеспеченности между обеспеченным и менее обеспеченным поселением после выравнивания, &lt; 2,4</t>
  </si>
  <si>
    <t>Раз</t>
  </si>
  <si>
    <t>Доля просроченной кредиторской задолженности по выплате заработной платы работникам муниципальных учреждений в расходах консолидированного бюджета поселений</t>
  </si>
  <si>
    <t>Удельный вес поселений, охваченных системой мониторинга исполнения бюджетов поселений</t>
  </si>
  <si>
    <t>Наименование подпрограммы муниципальной программы (ответственный)</t>
  </si>
  <si>
    <t>Соблюдение порядка и сроков разработки проекта бюджета на очередной финансовыйгод и плановый период</t>
  </si>
  <si>
    <t>Своевременное и качественное формирование отчётности об исполнении бюджета Карталинского городского поселения</t>
  </si>
  <si>
    <t>Время реагирования на поступивший сигнал о ЧС</t>
  </si>
  <si>
    <t>Мин.</t>
  </si>
  <si>
    <t>Ведение учёта объектов в сфере потребительского рынка</t>
  </si>
  <si>
    <t>Количество размещённых закупок</t>
  </si>
  <si>
    <t>Ед.</t>
  </si>
  <si>
    <t>Количество заседаний комиссии по противодействию коррупции</t>
  </si>
  <si>
    <t>Снижение количества преступлений, совершаемых на улицах на 10%</t>
  </si>
  <si>
    <t>Повышение раскрываемости преступлений, совершённых на улице до 75%</t>
  </si>
  <si>
    <t>Повышение раскрываемости преступлений, совершённых в общественных местах до 80%</t>
  </si>
  <si>
    <t>Количество оформленного в собственность КГП движимого и недвижимого имущества, земельных участков под объектами муниципальной собственности</t>
  </si>
  <si>
    <t>Оформление бесхозяйных объектов</t>
  </si>
  <si>
    <t>3. Национальная безопасность и правоохранительная деятельность (Администрация Карталинского муниципального района: отдел ГО и ЧС)</t>
  </si>
  <si>
    <t>Поставка пожарных гидрантов и их монтаж</t>
  </si>
  <si>
    <t>4. Дорожное хозяйство (Управление строительства, инфраструктуры и жилищно-коммунального хозяйства Карталинского муниципального района)</t>
  </si>
  <si>
    <t>Доля протяжённости автомобильных дорог общего пользования местного значения, не отвечающим нормативным требованиям в общей протяжённости автомобильных дорог общего пользования</t>
  </si>
  <si>
    <t>Содержание автомобильных дорог общего пользования местного значения и автобусных остановок на территории города</t>
  </si>
  <si>
    <t>Протяжённость линий освещения на автомобильных дорогах общего пользования местного значения</t>
  </si>
  <si>
    <t>5. Другие вопросы в области национальной экономики</t>
  </si>
  <si>
    <t>Корректировка правил землепользования и застройки Карталинского городского поселения</t>
  </si>
  <si>
    <t>Разработка проектов планировки и межевания территории для жилищного строительства</t>
  </si>
  <si>
    <t>Обследование и оценка технического состояния зданий и сооружений</t>
  </si>
  <si>
    <t>Количество помещений, расположенных в многоквартирных домах, собственником которых является МО Карталинское городское поселение</t>
  </si>
  <si>
    <t>7. Коммунальное хозяйство (Управление строительства, инфраструктуры и жилищно-коммунального хозяйства Карталинского муниципального района)</t>
  </si>
  <si>
    <t>Количество объектов водоснабжения, построенных и реконструрируемых в отчётном году</t>
  </si>
  <si>
    <t>Количество аварий и отключений более суток на объектах коммунального хозйства</t>
  </si>
  <si>
    <t>8. Благоустройство (Управление строительства, инфраструктуры и жилищно-коммунального хозяйства Карталинского муниципального района)</t>
  </si>
  <si>
    <t>Омолаживающая и формовочная обрезка деревьев на территории городского поселения</t>
  </si>
  <si>
    <t>Установка малых форм на территории городского поселения</t>
  </si>
  <si>
    <t>Санитарная очистка (ликвидация несанкционированных свалок) на территории городского поселения</t>
  </si>
  <si>
    <t>Объём потреблённой электроэнергии для осуществления уличного освещения</t>
  </si>
  <si>
    <t>кВт.ч</t>
  </si>
  <si>
    <t>9. Другие вопросы в области ЖКХ (Управление строительства, инфраструктуры и жилищно-коммунального хозяйства Карталинского муниципального района)</t>
  </si>
  <si>
    <t>Уровень газификации города Карталы</t>
  </si>
  <si>
    <t>Газификация индивидуальных домов (квартир)</t>
  </si>
  <si>
    <t>Количество молодёжи, награждённой за разработку проектов, идей, молодёжных инициатив, направленных на развитие Карталинского городского поселения</t>
  </si>
  <si>
    <t>Чел.</t>
  </si>
  <si>
    <t>Доля молодёжи в возрасте от 14 до 30 лет, вовлечённой в профилактические мероприятия, с общей численностью указанных категорий лиц</t>
  </si>
  <si>
    <t>11. Культура (Управление по делам кульутры и спорта Карталинского муниципального района)</t>
  </si>
  <si>
    <t>10. Образование (Управление образования Карталинского муниципального района)</t>
  </si>
  <si>
    <t>Количество мероприятий (МКУ "ДК "Радуга")</t>
  </si>
  <si>
    <t>Количество посетителей культурно-досуговых мероприятий (МКУ "ДК "Радуга")</t>
  </si>
  <si>
    <t>Количество участников клубных формирований (МКУ "ДК "Радуга")</t>
  </si>
  <si>
    <t>Количество клубных формирований (МКУ "ДК "Радуга")</t>
  </si>
  <si>
    <t>12. Массовый спорт (Управление по делам культуры и спорта Карталинского муниципального района)</t>
  </si>
  <si>
    <t>Количество участников спортивно-массовых мероприятий (УДКС)</t>
  </si>
  <si>
    <t>Количество проведённых мероприятий (УДКС)</t>
  </si>
  <si>
    <t>Доля зданий учреждений культуры, приведённых в соответсвие с нормами пожарной безопасности, в общем количестве зданий учреждений культуры</t>
  </si>
  <si>
    <t>Снижение удельного веса численности обучающихся в общеобразовательных организациях, расположенных на территории Карталинского муниципального района, занимающихся в зданиях, требующих капитального ремонта или реконструкции</t>
  </si>
  <si>
    <t>Доля капитально отремонтированных зданий муниципальных общеобразовательных организаций в общем количестве зданий муниципальных организаций, требующих проведения капитальных ремонтов</t>
  </si>
  <si>
    <t>Оценка эффективности (пояснительная записка присутствует):</t>
  </si>
  <si>
    <t>Процент</t>
  </si>
  <si>
    <t>Снижение количества преступлений, совершенных лицами, находящимися в состоянии опьянения</t>
  </si>
  <si>
    <t>Снижение количества преступлений, совершенных в общественных местах</t>
  </si>
  <si>
    <t>Тыс. кв. м.</t>
  </si>
  <si>
    <t>ед.</t>
  </si>
  <si>
    <t>Издание и распространение  листовок ,рекламной продукции на  противопожарную теметику</t>
  </si>
  <si>
    <t>шт.</t>
  </si>
  <si>
    <t>Внесение изменений в генеральные планы муниц.образований</t>
  </si>
  <si>
    <t>Внесение изменений в правила землепользования и застройки муниципальных образований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</si>
  <si>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</si>
  <si>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Численность работников , которым впервые в отчетном году установлен диагноз профессионального заболевания</t>
  </si>
  <si>
    <t>человек</t>
  </si>
  <si>
    <t xml:space="preserve">Удельный вес рабочих мест, на которых проведена оценка условий труда в муниципальном образовании </t>
  </si>
  <si>
    <t>Численность обученных по охране труда руководителей и специалистов в обучающих организациях, аккредитованных установленном порядке</t>
  </si>
  <si>
    <t xml:space="preserve"> </t>
  </si>
  <si>
    <t>Доля детей , охваченным отдыхом в каникулярное время в организациях отдыха и оздоровления детей , в общем числе детей,охваченных отдыхом в организациях отдыха детей и их оздоровления</t>
  </si>
  <si>
    <t>Доля детей,охваченных отдыхом в каникулярное врмя в лагерях с дневным пребыванием детей, в общем числе детей, охваченных отдыхом в организациях отдыха детей и их оздоровления всех типов</t>
  </si>
  <si>
    <t>доля несовершннолетних, состоящих на профилактическом учете в органах внутренних дел , охваченных отдыхом в каникулярное время в организациях отдыха и оздоровления детей, лагерях с дневным пребыванием, в общем числе несовершеннолетних,состоящих на профилактическом учете в органах внутренних дел</t>
  </si>
  <si>
    <t xml:space="preserve">Ед. </t>
  </si>
  <si>
    <t>Рост количества раскрытых преступлений</t>
  </si>
  <si>
    <t>Снижение доли тяжких преступлений</t>
  </si>
  <si>
    <t>Снижение количества преступлений, совершенных лицами, ранее совершавшими преступления</t>
  </si>
  <si>
    <t>Снижение удельного веса преступлений, совершенных в сфере семейно-бытовых отношений</t>
  </si>
  <si>
    <t>снижение доли тяжких преступлений, совершенных в сфере семейно-бытовых отношений</t>
  </si>
  <si>
    <t>Количество семинаров, курсов, круглых столов, проведение форрума, конкурсов, конференций, организация ярмарок для субъектов малого и среднего предпринимательства</t>
  </si>
  <si>
    <t>Число субъектов малого  и среднего предпринимательства в расчете на 10 тыс. человек населения</t>
  </si>
  <si>
    <t xml:space="preserve">Количество консультаций предоставляемых субъектами малого и среднего предпринимательства </t>
  </si>
  <si>
    <t>Удельный вес численности обучающихся муниципальных общеобразовательных организаций, которым предоставлена возможность обучаться в соответствии с основными требованиями (с учетом федеральных государственных образовательных стандартов),  в общей численности обучающихся муниципальных общеобразовательных организаций</t>
  </si>
  <si>
    <t>Доля учителей, освоивших методику преподавания по межпредметным технологиям и реализующих ее в образовательном процессе, в общей численности учителей</t>
  </si>
  <si>
    <t>Доля детей с ограниченными возможностями здоровья и детей- 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</t>
  </si>
  <si>
    <t>Охват детей в возрасте от 5 до 18 лет программами дополнительного образования</t>
  </si>
  <si>
    <t>Удельный вес численности обучающихся по программам начального общего,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 общего, основного общего и среднего общего образования</t>
  </si>
  <si>
    <t>Доля образовательных организаций, реализующих адаптированные образовательные программы, в которых созданы современные материально-технические условия в соответствии с федеральным государственным образовательным стандартом образования обучающихся с ограниченными возможностями здоровья, в общем количестве организаций, реализующих адаптированные образовательные программы</t>
  </si>
  <si>
    <t>Увеличение доли обучающихся, занимающихся физической культурой и спортом во внеурочное время (по каждому уровню общего образования), в общем количестве обучающихся, за исключением дошкольного образования</t>
  </si>
  <si>
    <t>Увеличение количества школьных спортивных клубов, созданных в муниципальных образовательных организациях для занятия физической культурой и спортом</t>
  </si>
  <si>
    <t>Доля использованной субсидии местному бюджету на ремонт спортивных залов в общем объеме субсидии местному бюджету, перечисленной муниципальному образованию</t>
  </si>
  <si>
    <t>Удельный вес численности обучающихся в общеобразовательных организациях, которым предоставлена возможность обучаться по образовательным программам начального общего, основного общего и среднего общего образования с учётом национальных, региональных и этнокультурных особенностей, в общей численности обучающихся общеобразовательных организаций</t>
  </si>
  <si>
    <t>Доля педагогических работников образовательных организаций, прошедших переподготовку или повышение квалификации по вопросам образования обучающихся с ограниченными возможностями здоровья и инвалидностью, в общей численности педагогических работников, работающих с детьми с ограниченными возможностями здоровья и детьми-инвалидами</t>
  </si>
  <si>
    <t>Доля детей-инвалидов в возрасте от 5 до 18 лет, получающих дополнительное образование, в общей численности детей- инвалидов данного возраста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</si>
  <si>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</si>
  <si>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Доля детей в возрасте от 7 до 18 лет в Челябинской области, охваченных программами дополнительного образования в общеобразовательных организациях, в общем количестве детей в возрасте от 7 до 18 лет в Карталинском районе</t>
  </si>
  <si>
    <t>Доля детей в возрасте от 5 до 18 лет в Челябинской области, охваченных программами дополнительного образования в организациях дополнительного образования, в общем количестве детей в возрасте от 5 до 18 лет в Карталинском районе</t>
  </si>
  <si>
    <t>Доля использованной субсидии местному бюджету на оборудование ППЭ в общем размере субсидии местному бюджету на оборудование ППЭ</t>
  </si>
  <si>
    <t>Доля экзаменов ГИА по образовательным программам среднего образования, проведенных в соответствии с порядком проведения ГИА по образовательным программам среднего общего образования, в общем количестве  проведенных экзаменов  ГИА по образовательным программам среднего общего образования</t>
  </si>
  <si>
    <t>Доля обучающихся, проживающих в населенных пунктах, расположенных на расстоянии более двух километров от образовательной организации и обеспеченных транспортными средствами для организации их перевозки, в общем количестве обучающихся, проживающих в населенных пунктах, расположенных на расстоянии более двух километров от образовательной организации</t>
  </si>
  <si>
    <t>Количество муниципальных служащих, прошедших повышение квалификации по 72-часовой, 36-часовой, 18-часовой  программам кратковременного курса (с получением удостоверения государственного образца)</t>
  </si>
  <si>
    <t>Количество муниципальных служащих, прошедших повышение квалификации и профессиональную подготовку.</t>
  </si>
  <si>
    <t>Количество молодых людей, проживающих в Карталинском муниципальном районе, принимавших участие в реализации мероприятий патриотической направленности на территории Карталинского муниципального района</t>
  </si>
  <si>
    <t xml:space="preserve">Доля молодых людей от общего числа молодых людей в возрасте от 14 до 30 лет, проживающих в Карталинском муниципальном районе, принявших участие в мероприятиях, направленных на развитие правовой грамотности и повышение электоральной активности, проводимых на территории Карталинского муниципального района </t>
  </si>
  <si>
    <t>Количество проведенных мероприятий, связанных с проектной деятельностью молодежи (грантовые конкурсы, семинары, тренинги, форумы)</t>
  </si>
  <si>
    <t>Количество молодых людей в возрасте от 14 до 30 лет, проживающих в  Карталинском  муниципальном районе, принявших участие в мероприятиях в сфере образования, интеллектуальной и творческой деятельности, проводимых на территории Карталинского муниципального района</t>
  </si>
  <si>
    <t>Количество публикаций в средствах массовой информации о реализуемых в Карталинском муниципальном районе,  мероприятиях в сфере молодежной политики</t>
  </si>
  <si>
    <t>Количество молодых людей в возрасте от 14 до 30 лет, проживающих в Карталинском муниципальном районе, вовлеченных в волонтерскую, добровольческую, поисковую деятельность</t>
  </si>
  <si>
    <t>Количество мероприятий, проводимых на территории Карталинского муниципального района, регистрация которых осуществляется через автоматическую информационную систему «Молодежь России»</t>
  </si>
  <si>
    <t>Количество молодых людей в возрасте от 14 до 30 лет, охваченными мероприятиями, проводимыми на территории Карталинского муниципального района, регистрация которых осуществляется через автоматическую информационную систему «Молодежь России»</t>
  </si>
  <si>
    <t>Количество молодежных форумов, проводимых на территории Карталинского муниципального района, организованных в соответствии с приказом Федерального агентства по делам  молодежи от 20.01.2016 года № 11</t>
  </si>
  <si>
    <t>Рост числа вовлеченных в деятельность по предупреждению правонарушений учреждений, иных организаций всех форм собственности, в том числе общественных организаций</t>
  </si>
  <si>
    <t>Показатель не укомплектованности полиции кадрами за счет решения вопросов социально-бытового обеспечения сотрудников полиции</t>
  </si>
  <si>
    <t>Количество проведённых конкурсов ,выставок, ярмарок, проведение круглых столов</t>
  </si>
  <si>
    <t>Число публикаций  об обеспечении пожарной безопасности и противопожарной  пропоганде в средствах массовой информации</t>
  </si>
  <si>
    <t>Количество территориальных зон, в отношении которых запланированы работы по описанию границ и постановка на учет в ГКН</t>
  </si>
  <si>
    <t>Уровень травматизма в образовательных учреждениях, обратный коэффициент (обратный показатель)</t>
  </si>
  <si>
    <t>13. Другие вопросы в области социальной политки (Управление  социальной защиты насаления  Карталинского муниципального района)</t>
  </si>
  <si>
    <t>Количество мероприятий (профилактических обследований) на объектах с массовым пребыванием людей. Повышающих уровень антитеррористической защищенности</t>
  </si>
  <si>
    <t>Количество происшествий на водных объектах</t>
  </si>
  <si>
    <t>Количество субъектов информационного взаисодействия(органов местного самоуправления и их подведомственных учреждений, сельских поселений),использующих стандарты безопасного информационного взаимодействия</t>
  </si>
  <si>
    <t>Доля домохозяйств,имеющих широкополосный доступ к сети "Интернет", в общем числе домашних хозяйств</t>
  </si>
  <si>
    <t>Стоимостная доля закупаемого и (или) ерендуемого органами местного самоуправления муниципальных образований отечественного программного обеспечения</t>
  </si>
  <si>
    <t>Доля поселений в районе(гродское сельские), на территории которых реализуются мороприятия"Умный город"</t>
  </si>
  <si>
    <t>Доля населенных пунктов с населеним от 250 человек, в которых обеспечена мобильная связь и широкополосный доступ к сети"Интернет"</t>
  </si>
  <si>
    <t>Количество граждан, заключивших целевой договор и получивших стипендию</t>
  </si>
  <si>
    <t xml:space="preserve">Количество специалистов из числа получивших стипендию в период обучения и работающих в бюджетных учреждениях Карталинского муниципального района </t>
  </si>
  <si>
    <t>Количество мероприятий (МБУ "Дом культуры", "40 лет Октября")</t>
  </si>
  <si>
    <t>Количество посетителей культурно-досуговых мероприятий (МБУ "Дом культуры", "40 лет Октября")</t>
  </si>
  <si>
    <t>Количество участников клубных формирований (МБУ "Дом культуры", "40 лет Октября")</t>
  </si>
  <si>
    <t>Количество клубных формирований (МБУ "Дом культуры", "40 лет Октября")</t>
  </si>
  <si>
    <t>Наличие утверждённой методики распределения иных межбюджетных трансфертов на частичное финансирование расходов поселений на решение вопросов местного значеня</t>
  </si>
  <si>
    <t>Отсутствие простроченной кредиторской задолжнности по другим направлениям расходов в расходах косолидированного бюджета поселений</t>
  </si>
  <si>
    <t>Количество общественных организаций-получателей субсидий</t>
  </si>
  <si>
    <t>Количество почетных граждан,получивших выплаты</t>
  </si>
  <si>
    <t>Численность граждан,получивших социальную поддержку по проезду в пригородном автомобильном транспорте общего пользования по решеиям Собрания депутатов КМР</t>
  </si>
  <si>
    <t>Количество мероприятий</t>
  </si>
  <si>
    <t>Производство продукции животноводства в хозяйствах всех категорий</t>
  </si>
  <si>
    <t>млн.руб</t>
  </si>
  <si>
    <t>Производство продукции растениеводства в хозяйстве всех категорий</t>
  </si>
  <si>
    <t>Количество мест в образовательных организациях, в которых созданы условия для получения детьми дошкольного возроста с ограниченными возможностями здоровья кочественного образования и коррекции развития</t>
  </si>
  <si>
    <t>Доля капитального отремонтированных зданий и сооружений муниципальных дошльных образовательных оргвнизаций в общем количестве зданий и сооружений муниципальных дошкольных образовательных организаций, требующих проведение капитальных ремонтов</t>
  </si>
  <si>
    <t>Количество обучающихся  по образовательным программам начального общего образования в муниципальных общеобразовательных организациях, обеспеченных молоком (молочной продукцией)</t>
  </si>
  <si>
    <t>Доля обучающихся по образовательным программам начального общего образования в общеобразовательных организациях, обеспеченных молочной продукцией, в общем количестве обучающихся по программам начального общего образования в муниципальных общеобразовательных организациях</t>
  </si>
  <si>
    <t>Количество образовательных организаций, реализующих программы начального образования, в которых пищеблоки переоборудованы для соответствия санитарным нормам</t>
  </si>
  <si>
    <t>Количество оконных блоков, замененных в рамках проведения ремонтных работ по замене оконных блоков в муниципальных общеобразовательных организациях</t>
  </si>
  <si>
    <t>Доля зданий муниципальных общеобразовательных организаций, в которых проведены ремонтные работы по замене оконных блоков, в общем количестве зданий муниципальных общеобразовательных организаций, требующих проведения ремонтных работ по замене оконных блоков в муницпальных общеобразовательных организациях</t>
  </si>
  <si>
    <t>Внедрена целевая модель цифровой образовательной среды в ощеобразовательных организациях</t>
  </si>
  <si>
    <t>Доля обучающихся муниципальных образовательных организаций по программам начального общего образования, обеспеченных беплатным горячим питанием, в общем количестве обучающихся муниципальных общеобразовательных организаций по программам начального общего образования</t>
  </si>
  <si>
    <t>Доля зданий образовательных оганизаций , реализующих программы дошколного, начального общего, основного общего, среднего общего образования, а также дополнительные общеобразовательные программы, обеспеченных средствами защиты для обеспечения санитарно-эпидемиологической безопасности, в общем количестве зданий муниципальных образовательных организаций, реализующих программы дошкольного, начального общего образования, а также дополнительные общеобразовательные программы</t>
  </si>
  <si>
    <t>Количество учреждений, которые улучшили свое материально-техническое оснащене средствами противопожарной безопасности</t>
  </si>
  <si>
    <t>Количество организаций культуры, получивших современное оборудование</t>
  </si>
  <si>
    <t>Количество участников спортивно-массовых мероприятий МУ СШ</t>
  </si>
  <si>
    <t>Количество проведённых мероприятий МУ СШ</t>
  </si>
  <si>
    <t>Доля граждан в возрасте 3-79 лет, систематически занимающихся физической культурой и спортом в общей численности граждан в возрасте 3-79 лет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</si>
  <si>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</si>
  <si>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Снижение объёма жилищного фонда, признанного непригодным для проживания</t>
  </si>
  <si>
    <t>Ввод в эксплуатацию жилья, в том числе на душу населения</t>
  </si>
  <si>
    <t>кв.метров на челевека</t>
  </si>
  <si>
    <t>Обеспечение населения жилыми помещениями</t>
  </si>
  <si>
    <t>кв.метров на 1 челевека</t>
  </si>
  <si>
    <t>Доля уличной водопроводной сети, нуждающейся в замене</t>
  </si>
  <si>
    <t>Количество приобретенного  движимого и недвижимого имущества</t>
  </si>
  <si>
    <t>штук</t>
  </si>
  <si>
    <t>чел.</t>
  </si>
  <si>
    <t>Сводный реестр оценки эффективности муниципальной программы "Реализация полномочий по решению вопросов местного значения Карталинского городского поселения на 2021-2023 годы"</t>
  </si>
  <si>
    <t>Снижение количества преступлений, совершаемых в общественных местах на 12%</t>
  </si>
  <si>
    <t>Число установленных видеокамер</t>
  </si>
  <si>
    <t>5.1. Администрация Карталинского муниципального района (отдел экономики)</t>
  </si>
  <si>
    <t>Количество реконструированных светоточек уличного освещения, от общего количества светоточек, установленного на территории городского поселения</t>
  </si>
  <si>
    <t>Количество общественных организаций-получателей субсидий(Совет ветеранов)</t>
  </si>
  <si>
    <t>Численность малообеспеченных граждан и граждан, оказавшихся в трудной жизненной ситуации, получивших единовременное социальное пособие в денежной форме</t>
  </si>
  <si>
    <t>Численность граждан, получивших социальную поддержку по проезду в городском автомобильном транспорте общего пользования по решениям совета депутатов КГП</t>
  </si>
  <si>
    <t>1. Общегосударственные вопросы (Финансовое управление Карталинского муниципального района; Администрация Карталинского муниципального района: отдел  экономики, отдел по делам ГО и ЧС)</t>
  </si>
  <si>
    <t>Количество участников спортивно-массовых мероприятий(МБУ ФОК"Юбилейный"</t>
  </si>
  <si>
    <t>Количество проведенных мероприятий(МБУ ФОК "Юбилейный"</t>
  </si>
  <si>
    <t>Количество объектов муниципальной  собственности Карталинского городского поселения</t>
  </si>
  <si>
    <t>Численность малообеспеченных граждан и граждан, оказавшихся в трудной жизненной ситуации, получивших единовременное пособие</t>
  </si>
  <si>
    <t>Доля детей  из малообеспеченных, неблагополучных семей, а также семей, оказавшихся в трудной жизненной ситуации, привлеченных в расположенные на терриитории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</si>
  <si>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без финансирования</t>
  </si>
  <si>
    <t>кол-во</t>
  </si>
  <si>
    <t>чел</t>
  </si>
  <si>
    <t>Снижение числа несовершеннолетних, состоящих на учете в ОДН ОМВД, по отношению к базовому году</t>
  </si>
  <si>
    <t>Снижение доли несовершеннолетних, совершивших преступления</t>
  </si>
  <si>
    <t>Снижение доли преступлений, совершенных подростками</t>
  </si>
  <si>
    <t>Увеличение числа обучающихся образовательных организаций, охваченных  мероприятиями</t>
  </si>
  <si>
    <t>Увеличение числа семей, охваченных социальной, психологической и иной помощью и поддержкой от общего числа семей, состоящих на профилактическом учете</t>
  </si>
  <si>
    <t xml:space="preserve">Снижение числа родителей (иных законных представителей), состоящих на учете в подразделениях по делам несовершеннолетних органов внутренних дел, по отношению 
к предыдущему году
</t>
  </si>
  <si>
    <t>Снижение численности безнадзорных несовершеннолетних</t>
  </si>
  <si>
    <t>Стабилизация показателей беспризорных детей</t>
  </si>
  <si>
    <t>Увеличение доли несовершеннолетних, вовлеченных во внеурочную деятельность и  трудовую занятость</t>
  </si>
  <si>
    <t>Увеличение числа выявленных и поставленных на учёт семей с целью незамедлительной организации профилактической работы</t>
  </si>
  <si>
    <t>Увеличение числа поставленных на учёт семей с целью предотвращения их отрицательного влияния на детей, более эффективного привлечения к административной ответственности</t>
  </si>
  <si>
    <t>Уменьшение числа несовершеннолетних, совершающих преступления</t>
  </si>
  <si>
    <t>Уменьшение числа несовершеннолетних, употребляющих спиртные напитки и алкогольную продукцию в общественных местах</t>
  </si>
  <si>
    <t>Уменьшение числа преступлений среди несовершеннолетних</t>
  </si>
  <si>
    <t>Увеличение выявленных семей в трудной жизненной ситуации</t>
  </si>
  <si>
    <t>Увеличение числа семей, снятых с профилактического учета</t>
  </si>
  <si>
    <t>Предупреждение социального сиротства, стабилизация семьи, как социального института с целью решения вопроса защиты прав детей</t>
  </si>
  <si>
    <t>Снижение уходов детей из семей</t>
  </si>
  <si>
    <t>Снижение уходов детей из государственных учреждений</t>
  </si>
  <si>
    <t>1.Поддержка и развитие малого и среднего предпринимательства на территории Карталинского муниципального района на 2022-2024годы (отдел экономики администрации КМР)</t>
  </si>
  <si>
    <t xml:space="preserve">Количество ДТП с пострадавшими людьми </t>
  </si>
  <si>
    <t>Социальный риск(число лиц, погибших в результате ДТП)</t>
  </si>
  <si>
    <t>Транспортный риск( число транспортных средств, поврежденных  в результате ДТП)</t>
  </si>
  <si>
    <t>ед</t>
  </si>
  <si>
    <t>Тяжесть последствий ДТП (отношение числа лиц,погибших в результате ДТП к числу лиц, пострадавшихв результате ДТП)</t>
  </si>
  <si>
    <t xml:space="preserve">Количество детей, пострадавших в результате ДТП </t>
  </si>
  <si>
    <t>Проведение выездных проверок работы пассажирского транспорта общего пользования на территории Карталинского муниципального района</t>
  </si>
  <si>
    <t>Наличие оборудования и носителей информации в транспортном средстве в одной единице транспортного средства</t>
  </si>
  <si>
    <t>Наличие кондиционера, информационного табло,системы контроля температуры воздуха в салоне</t>
  </si>
  <si>
    <t>Доля граждан, получивших социальные услуги  в полустационарной форме в условиях дневного пребывания, в общем числе граждан, признанных нуждающимися в предоставлении данной формы социального обслуживания и обратившихся за получением социальных услуг</t>
  </si>
  <si>
    <t>Доля выпускников МУСО "Центр помощи детям, оставшимся без попечения родителей", получившихпрофессиональное образование и трудоустроенных</t>
  </si>
  <si>
    <t>Доля семей, имеющих детей,которым предоставляются меры социальной поддержки, в общем числе семей с детьми, имеющих право на меры социальной поддержки</t>
  </si>
  <si>
    <t>Предоставление путевок на санаторно-курортное лечение</t>
  </si>
  <si>
    <t>Предоставление путевок в загородные стационарные оздоровительные лагеря</t>
  </si>
  <si>
    <t>Доля объема субсидий на организацию работы УСЗН,направленного в местные бюджеты,к объему субсидий на организацию работы органов управления социальной защиты населения, предусмотренного в областном бюджете</t>
  </si>
  <si>
    <t>Численность граждан,получивших единовременную материальную помощь, оказанную членам семей военнослужащих, погибших в результате участия в специальной военной операции на территории Донецкой народной оеспублики, Луганской народной республики и Украины</t>
  </si>
  <si>
    <t>Прирост семей с признаками социального неблагополучия к аналогичному периоду прошлого года</t>
  </si>
  <si>
    <t>Удельный вес семей, повторного поставленных на учет в течение года после снятия с учета в связи с улучшением ситуации к общему числу поставленных на учет семей</t>
  </si>
  <si>
    <t>Удельный вес детей-инвалидов, получивших различные виды помощи, в общей численности детей-инвалидов в карталинском муниципальном районе</t>
  </si>
  <si>
    <t>Проведение мероприятий, направленных на укрепление и поддержку семьи</t>
  </si>
  <si>
    <t>Ремонт объектов систем водоснабжения</t>
  </si>
  <si>
    <t>Ремонт сетей водоснабжения</t>
  </si>
  <si>
    <t>метров</t>
  </si>
  <si>
    <t>Строительство очистных сооружений г.Карталы Челяб. Обл</t>
  </si>
  <si>
    <t>Количество объектов, в которых в полном объеме выполнены мероприятия по капитальному ремонту общеобразовательных организаций и их оснащению средствами обучения и воспитания</t>
  </si>
  <si>
    <t>Доля капитально отремонтированных зданий общеобразовательных организаций, в которых обеспечены требования к антитеррористической защищенности объектов и территорий,прилегающих к зданиям государственных и муниципальных общеобразовательных организаций</t>
  </si>
  <si>
    <t>Доля капитально отремонтированных зданий общеобразовательных организаций, в которых обеспечено благоустройство территории, в том числе капитальный ремонт проездов, оборудование открытых спортивных площадок</t>
  </si>
  <si>
    <t>Доля объема выплаченных сумм на меры социальной поддержки к объему начисленных сумм на меры социальной поддержки</t>
  </si>
  <si>
    <t>Доля зданий, учреждений культуры ,которые улучшили своё материальное оснащение, в общем количестве зданий учреждений культуры</t>
  </si>
  <si>
    <t>Доля воспитанников занимающихся по программам спортивной подготовки (воспитанники от 8 до 24 лет)</t>
  </si>
  <si>
    <t>Доля граждан/кичество принявших участие в выполнении нормативов комплекса "Готов к труду и обороне" (ФОК "Юбилейный")</t>
  </si>
  <si>
    <t>Доля детей из малообеспеченных семей с нарушениями здоровья, обучающихся в муниципальных общеобразовательных организациях, обеспеченных питанием, в общем количестве обучающихся в образовательных организациях КМР</t>
  </si>
  <si>
    <t>Разработка документации по имущественным и земельным вопросам, касающимся Карталинского городского поселения (содержание сотрудников)</t>
  </si>
  <si>
    <t>Доля несовершеннолетних, состоящих на учете в органах внутренних дел, принявших участие в профильных сменах, от общего числа несовершеннолетних, состоящих на учете в органах внутренних дел</t>
  </si>
  <si>
    <t>Тираж газеты не менее 1 раза в неделю</t>
  </si>
  <si>
    <t>экз.</t>
  </si>
  <si>
    <t>Выход газеты не менеее 1 раза в неделю</t>
  </si>
  <si>
    <t>14. Профилактика безнадзорности и правонарушений несовершеннолетних в Карталинском муниципальном районе на 2022-2024 годы (Управление образования Карталинского муниципального района)</t>
  </si>
  <si>
    <t>17. Развитие информационного общества, использование информационных и коммуникационных технологий на 2020-2030 годы (Отел экономики)</t>
  </si>
  <si>
    <t>19. Профилактика социального сиротства и семейного неблагополучия на 2022-2024 годы  в Карталинском муниципальном районе (Управление социальной защиты населения Карталинского муниципального района)</t>
  </si>
  <si>
    <t>22.Развитие средств массовой информации в Карталинском муниципальном районе на 2022-2024 годы (Администрация КМР)</t>
  </si>
  <si>
    <t>24. Социальная поддержка населения Карталинского муниципального района на 2022-2024 годы</t>
  </si>
  <si>
    <t>33.1. Выравнивание бюджетной обеспеченности поселений Карталинского муниципального района на 2022-2025 годы</t>
  </si>
  <si>
    <t>35.Улучшение условий и охраны труда  на территории Карталинского муниципального района на 2021-2023 годы (Администрация Карталинского муниципального района)</t>
  </si>
  <si>
    <t>38. Приобретение движимого и недвижимого имушества для муниципального образования Карталинский муниципальный район на 2021-2023 годы (КУМИ)</t>
  </si>
  <si>
    <t>2. Другие общегосударственные вопросы (Управление по имущественной и земельной политике Карталинского муниципального района, ГОЧС)</t>
  </si>
  <si>
    <t>Количество ДТП с пострадавшими людьми</t>
  </si>
  <si>
    <t>Число лиц, погибших в  результате ДТП</t>
  </si>
  <si>
    <t>Количество раненых в результате ДТП</t>
  </si>
  <si>
    <t>Количество ДТП, совершенных по вине водителей транспортных средств</t>
  </si>
  <si>
    <t>Количество детей, пострадавших в результате ДТП по собственной неосторожности</t>
  </si>
  <si>
    <t>Количество ДТП, совершенных по вине пешеходов</t>
  </si>
  <si>
    <t>6. Жилищное хозяйство (Управление имуществу и земельной политике Карталинского муниципального района, управление строительства, инфраструктуры и ЖКХ)</t>
  </si>
  <si>
    <t>5. Развитие муниципальной службы в Карталинском муниципальном районе на 2022-2024 годы (Администрация Карталинского муниципального района)</t>
  </si>
  <si>
    <t>33. Управление муниципальными финансами в Карталинском муниципальном районе на 2022-2025 годы (Финансовое управление Карталинского муниципального района)</t>
  </si>
  <si>
    <t>34. Реконструкция и ремонт образовательных организаций Карталинского муниципального района на 2022-2024 годы (Управление образования Карталинского муниципального района)</t>
  </si>
  <si>
    <t xml:space="preserve">37. О мерах социальной поддержки в период обучения граждан, заключивших договор о целевом обучении </t>
  </si>
  <si>
    <t>Прведение экспертизы проекта бюджете Карталинского городского поселения, составление заключения</t>
  </si>
  <si>
    <t>Внешняя проверка годовой бюджетной отчетности главных распорядителей бюджетных средств</t>
  </si>
  <si>
    <t>Внешняя проверка годового отчета муниципального образования</t>
  </si>
  <si>
    <t>Количество заключений на проекты муниципальных программ</t>
  </si>
  <si>
    <t>Количество предложений по увеличению доходной части бюджета</t>
  </si>
  <si>
    <t>Сводный реестр оценки эффективности муниципальных программ Карталинского муниципального района по итогам 2023 года</t>
  </si>
  <si>
    <t>2. Комплексная безопасность образовательных учреждений в Карталинском муниципальном районе на  2023-2025 годы " (Управление образования)</t>
  </si>
  <si>
    <t>3. Развитие дошкольного образования в Карталинском муниципальном районе на 2023-2025 годы(Управление образования в Карталинском муниципальном районе)</t>
  </si>
  <si>
    <t>4. Развитие образования в Карталинском муниципальном районе на 2023-2025 годы (Управление образования в Карталинском муниципальном районе)</t>
  </si>
  <si>
    <t>6. «Чистая вода» на территории Карталинского муниципального района на 2021-2025 годы (Управление строительства, инфраструктуры и жилищно-коммунального хозяйства Карталинского муниципального района)</t>
  </si>
  <si>
    <t>10. Сохранение и  развитие культурно-досуговой сферы на территории Карталинского муниципального района на 2020-2025 годы (Управление по делам культуры и спорта Карталинского муниципального района)</t>
  </si>
  <si>
    <t>13. Формирование и развитие молодёжной политики в Карталинском муниципальном районе на 2023-2025 годы (Управление образования Карталинского муниципального района)</t>
  </si>
  <si>
    <t>15. Организация отдыха, оздоровления и занятости детей и подростков в летний период в Карталинском муниципальном районе на 2023-2025 годы (Управление образования Карталинского муниципального района)</t>
  </si>
  <si>
    <t>18. Противодействие злоупотреблению наркотическими средствами и их незаконному обороту в Карталинском муниципальном районе на 2030-2025 годы (образование,МУЗКГБ)</t>
  </si>
  <si>
    <t>20. Профилактика экстремизма и гармонизация межнациональных отношений на территории Карталинского муниципального района на период 2023-2025 годы (Управление по делам культуры и спорта Карталинского муниципального района)</t>
  </si>
  <si>
    <t>21. Профилактика терроризма на территории Карталинского муниципального района на период 2023-2025 годы (культура+ образование)</t>
  </si>
  <si>
    <t>23. Развитие социальной защиты населения в Карталинском муниципальном районе на 2022-2025 годы (Управление социальной защиты населения Карталинского муниципального района)</t>
  </si>
  <si>
    <t>25. Управление муниципальным имуществом Карталинского муниципального района, оформление права собственности на движимое и недвижимое имущество Карталинским муниципальным районом на 2023-2025 годы (Управление по имущественной и земельной политике Карталинского муниципального района)</t>
  </si>
  <si>
    <t>27. Формирование современной городской среды населённых пунктов Карталинского муниципального района на 2023-2025 г. (Управление строительства, инфраструктуры и жилищно-коммунального хозяйства Карталинского муниципального района, администрации с/п КМР)</t>
  </si>
  <si>
    <t>29. Комплексное развитие сельских территорий Карталинского муниципального района Челябинской области на 2023-2025 годы (Управление строительства, инфраструктуры и жилищно-коммунального хозяйства Карталинского муниципального района)</t>
  </si>
  <si>
    <t>30. Обеспечение безопасности жизнедеятельности населения Карталинского муниципального района на 2023-2025 годы (Администрация Карталинского муниципального района(отдел по делам гражданской обороны и чс)</t>
  </si>
  <si>
    <t>31.Реализация мероприятий  в области градостроительной деятельности на  территории Карталинского муниципального района Челябинской области на 2023-2026 годы (Управление строительства, инфраструктуры и ЖКХ)</t>
  </si>
  <si>
    <t>32. Развитие сельского хозяйства Карталинского муниципального района Челябинской области на 2023-2025 годы (администрация  Карталинского муниципального района)</t>
  </si>
  <si>
    <t>33.2. Частичное финансирование  расходов поселений  Карталинского муниципального района на решение вопросов местного значения на 2023-2025 годы"</t>
  </si>
  <si>
    <t>39.Создание резерва материальных ресурсов Карталинского муниципального района для ликвидации чрезвычайных ситуаций природного и техногенного характера на 2023-2025 годы</t>
  </si>
  <si>
    <t>Количество приобретенных материально-технических средств</t>
  </si>
  <si>
    <t>Производство видеосюжетов на разные темы не менее 5 раз в неделю</t>
  </si>
  <si>
    <t>Производство видеороликов с массовых мероприятий не менее 2 раза в неделю</t>
  </si>
  <si>
    <t>Производство фильма, посвященного 80-летию со дня победы над фашизмом</t>
  </si>
  <si>
    <t>Производство фильма по инвестиционной привлекательности района</t>
  </si>
  <si>
    <t>Производство фильма о развитии спорта района, включая все виды, а также семейные, коллективные. Ввод новых объектов</t>
  </si>
  <si>
    <t>Публикации в газете и сайте о развитии спорта района, включая все виды, а также семейные</t>
  </si>
  <si>
    <t>Производство фильма: Дорожный прорыв, на основе архивных и новых съёмок</t>
  </si>
  <si>
    <t>Цикл публикаций в газете и сайте о дорожном прорыве</t>
  </si>
  <si>
    <t>Производство фильма «Известные люди района»</t>
  </si>
  <si>
    <t>Цикл публикаций в газете и на сайте истории становления, перипетии и развития представительного органа Карталинского района</t>
  </si>
  <si>
    <t>Цикл публикаций в газете и на сайте о предпринимателях и предпринимательстве Карталинского района</t>
  </si>
  <si>
    <t>Цикл публикаций в газете и сайте: Открытость власти. Диалог</t>
  </si>
  <si>
    <t xml:space="preserve">16. Профилактика преступлений и иных правонарушений в Карталинском муниципальном районе на 2022-2024 годы (администрация КМР ГОЧС), Управление образования КМР, Управление по делам культуры и молодёжной политики КМР, МУЗ "Карталинская городская больница", Управление социальной защиты населения КМР, </t>
  </si>
  <si>
    <t>Процент полей сельскохозяйственных угодий, информация о которых заполнена в геоинформационной системе</t>
  </si>
  <si>
    <t>Количество приобретенной и распространенной печатной продукции по вопросам безопасности жизнидеятельности</t>
  </si>
  <si>
    <t>Количество чрезвычайных ситуаций и происшествий природного и техногенного характера</t>
  </si>
  <si>
    <t>40. Поддержка социально ориентированных некомерчесих организаций КМР на 2023и 2024-2025г. (отд. Экономики)</t>
  </si>
  <si>
    <t>Количество СОНКО, которым оказана финансовая поддержка</t>
  </si>
  <si>
    <t>8. Основные направления развития культуры и спорта Карталинского муниципального района на 2022-2026 годы (Управление по делам культуры и спорта Карталинского муниципального района)</t>
  </si>
  <si>
    <t>Количество посещений выставок (МУ Историко-краеведческий музей)</t>
  </si>
  <si>
    <t>9. Развитие физической культуры и спорта в Карталинском муниципальном районе на 2022-2026 годы (Управление по делам культуры и спорта Карталинского муниципального района)</t>
  </si>
  <si>
    <t>11. Укрепление материально-технической базы учреждений культуры Карталинского муниципального района на 2022-2025 годы (Управление по делам культуры и спорта Карталинского муниципального района)</t>
  </si>
  <si>
    <t>Технически оснащены муниципальные музеи</t>
  </si>
  <si>
    <t>12. Комплексная безопасность учреждений культуры и спорта Карталинского муниципального района на 2022-2026 годы (Управление по делам культуры и спорта Карталинского муниципального района)</t>
  </si>
  <si>
    <t>Количество поддержаных творческих инициатив и проектов, в том числе: оказана государственная поддержка лучшим работникам сельских учреждений культуры</t>
  </si>
  <si>
    <t xml:space="preserve">Доля капитально отремонтированных зданий и сооружений муниципальных организаций дополнительного образования </t>
  </si>
  <si>
    <t>Доля образовательных организаций, в которых обновлено морально устаревшее техническое оборудование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</si>
  <si>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</si>
  <si>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Доля подростков и молодежи в возрасте от 11 до 24 лет, вовлеченных в профилактические мероприятия, в общей численности указанной категории лиц</t>
  </si>
  <si>
    <t xml:space="preserve">Количество мероприятий, проведенных в целях профилактики наркомании  </t>
  </si>
  <si>
    <t xml:space="preserve">Количество поставленных на учет больных наркоманией с впервые установленным диагнозом. </t>
  </si>
  <si>
    <t>Количество несовершеннолетних, состоящих на учете в учреждениях здравоохранения за потребление наркотических средств, психотропных веществ</t>
  </si>
  <si>
    <t>Острые отравления наркотиками среди несовершеннолетними</t>
  </si>
  <si>
    <t>Количество благоустроенных общественных территорий (парки, скверы, набережные и так далее)</t>
  </si>
  <si>
    <t>Доля благоустроенных общественных территорий (парки, скверы, набережные и так далее) от общего количества таких территорий</t>
  </si>
  <si>
    <t>Количество площадок, специально оборудованных для отдыха, общения и проведения досуга разными группами населения (спортивные площадки, детские площадки, площадки для выгула собак и другие)</t>
  </si>
  <si>
    <t>Количество граждан старше 14 лет, вовлеченных в решение вопросов развития городской среды</t>
  </si>
  <si>
    <t>Доля граждан, принявших участие в решение вопросов развития городской среды от общего количества граждан в возрасте от 14 лет</t>
  </si>
  <si>
    <t>28. Внесение в государственный кадастр недвижимости сведений о границах населённых пунктов Карталинского муниципального района Челябинской области на 2017-2024 годы (Управление строительства, инфраструктуры и жилищно-коммунального хозяйства Карталинского муниципального района)</t>
  </si>
  <si>
    <t>Количество населённых пунктов, сведения о границах которых планируется внести в ГКН за счёт средств бюджета Челябинской области на период 2017-2024 годы</t>
  </si>
  <si>
    <t>Количество участников кружковой деятельности(МБУ"Районный дом культуры железнодорожников" "Россия")</t>
  </si>
  <si>
    <t>Количество кадастровых кварталов, в отношении которых запланированы комплексные кадастровые работы</t>
  </si>
  <si>
    <t>Удельный вес учреждений, обеспеченных наружным освещением территорий образовательных учреждений</t>
  </si>
  <si>
    <t>Удельный вес учреждений, находящихся под охраной</t>
  </si>
  <si>
    <t>Уровень пожарной безопасности</t>
  </si>
  <si>
    <t>Количество руководящих кадров и работников</t>
  </si>
  <si>
    <t>Увеличение количества общеобразовательных организаций, предусматривающие обновление материально-технические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</si>
  <si>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Количество центров, оснащенных оборудованием, средствами обочения и воспитания в общеобразовательных организациях, в том числе осуществляющих образовательную деятельность по адаптированным общеобразовательным программам:(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</si>
  <si>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Количество детей из малообеспеченных, неблагополучных семей, а также семей, оказавшихся в трудной жизненной ситуации</t>
  </si>
  <si>
    <t>41.Поддержка медицинских работников дефицитных специальностей, работающих в Государственном бюджетном учреждении здравоохранения "Районная больница г.Карталы" на 2023-2025 годы</t>
  </si>
  <si>
    <t>Количество медицинских работников дефицитных специальностей</t>
  </si>
  <si>
    <t>Обеспеченность населения  медицинскими кадрами</t>
  </si>
  <si>
    <t>36. Организация мероприятий межпоселочного характера на территории Карталинского муниципального района, в т.ч. Ликвидация несанкционированного размещения твердых коммунальных отходов на 2023 год и 2024-2025г. (Управление строительства, инфраструктуры и ЖКХ)</t>
  </si>
  <si>
    <t>Уровень обустройства контейнерных площадок (доля оборудованных контейнерных площадок для накопления ТКО к общему числу организованных на территории контейнерных площадок)</t>
  </si>
  <si>
    <t>Уровень обеспеченности контейнерным сбором ТКО (отношение суммарного объема существующих на территории муниципального образования контейнеров к общему объему образующихся на территории ТКО за два дня)</t>
  </si>
  <si>
    <t>Количество рекультивированных земельных участков, нарушенных размещением твердых коммунальных отходов, согласно разработанного проекта рекультивации и ликвидации объектов накопленного экологического вреда («Объект накопленного вреда (места размещения (свалки) твердых коммунальных отходов) на территории города Карталы Челябинской области»)</t>
  </si>
  <si>
    <t>Количество ликвидированных несанкционированных свалок отходов</t>
  </si>
  <si>
    <t>Количество оформленного в собственность КМР  недвижимого имущества(постановка на государственный кадастровый учет объектов муниципальной собственности КМР объектов недвижимого имущества)</t>
  </si>
  <si>
    <t>Снижение кредиторской задолженности МУП</t>
  </si>
  <si>
    <t>Изготовление технических планов</t>
  </si>
  <si>
    <t>Увеличение объемов строительства, модернизация и капитальный ремонт инженерных сетей</t>
  </si>
  <si>
    <t>Строительство новых теплоисточников с использованием средств инвесторов</t>
  </si>
  <si>
    <t>Увеличение объемов строительства газораспределительных сетей</t>
  </si>
  <si>
    <t>на 2023год не запланировано</t>
  </si>
  <si>
    <t>Без финансирования</t>
  </si>
  <si>
    <t>Чел.на 10 тыс.населения: врачи</t>
  </si>
  <si>
    <t>средний медицинский персонал</t>
  </si>
  <si>
    <t>26. Развитие дорожного хозяйства в Карталинском муниципальном районе на 2022-2026 годы (Управление строительства, инфраструктуры и жилищно-коммунального хозяйства Карталинского муниципального района)</t>
  </si>
  <si>
    <t>7.Обеспечение доступным и комфортным жильем граждан РФ в Карталинском муниципальном районе</t>
  </si>
  <si>
    <t>Разработка проектной -сметной документации и инжэенерных изысканий по объекту:Строительство канализационных очистных сооружений г.Карталы</t>
  </si>
  <si>
    <t>на 2023 год не запланировано</t>
  </si>
  <si>
    <t>5.2. Администрация Карталинского муниципального района (отдел архитектуры)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</si>
</sst>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0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5" fillId="0" borderId="5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7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8"/>
  <sheetViews>
    <sheetView topLeftCell="A340" zoomScale="90" zoomScaleNormal="90" workbookViewId="0">
      <selection activeCell="J99" sqref="J99"/>
    </sheetView>
  </sheetViews>
  <sheetFormatPr defaultRowHeight="12.75" x14ac:dyDescent="0.2"/>
  <cols>
    <col min="1" max="1" width="4.28515625" style="10" customWidth="1"/>
    <col min="2" max="2" width="22.5703125" style="10" customWidth="1"/>
    <col min="3" max="3" width="19.42578125" style="10" customWidth="1"/>
    <col min="4" max="4" width="13.42578125" style="8" customWidth="1"/>
    <col min="5" max="5" width="9.28515625" style="8" customWidth="1"/>
    <col min="6" max="6" width="10.5703125" style="8" customWidth="1"/>
    <col min="7" max="7" width="9.140625" style="8" customWidth="1"/>
    <col min="8" max="8" width="10.85546875" style="8" customWidth="1"/>
    <col min="9" max="9" width="10.7109375" style="8" customWidth="1"/>
    <col min="10" max="10" width="12.140625" style="8" bestFit="1" customWidth="1"/>
    <col min="11" max="11" width="10.7109375" style="8" customWidth="1"/>
    <col min="12" max="16384" width="9.140625" style="10"/>
  </cols>
  <sheetData>
    <row r="2" spans="2:11" ht="14.25" x14ac:dyDescent="0.2">
      <c r="B2" s="249" t="s">
        <v>346</v>
      </c>
      <c r="C2" s="250"/>
      <c r="D2" s="250"/>
      <c r="E2" s="250"/>
      <c r="F2" s="250"/>
      <c r="G2" s="250"/>
      <c r="H2" s="250"/>
      <c r="I2" s="250"/>
      <c r="J2" s="250"/>
      <c r="K2" s="250"/>
    </row>
    <row r="4" spans="2:11" ht="5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21</v>
      </c>
      <c r="H4" s="2" t="s">
        <v>5</v>
      </c>
      <c r="I4" s="2" t="s">
        <v>6</v>
      </c>
      <c r="J4" s="2" t="s">
        <v>22</v>
      </c>
      <c r="K4" s="2" t="s">
        <v>23</v>
      </c>
    </row>
    <row r="5" spans="2:11" x14ac:dyDescent="0.2"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</row>
    <row r="6" spans="2:11" ht="15" customHeight="1" x14ac:dyDescent="0.2">
      <c r="B6" s="184" t="s">
        <v>283</v>
      </c>
      <c r="C6" s="184" t="s">
        <v>161</v>
      </c>
      <c r="D6" s="199" t="s">
        <v>29</v>
      </c>
      <c r="E6" s="220">
        <v>8</v>
      </c>
      <c r="F6" s="220">
        <v>20</v>
      </c>
      <c r="G6" s="160">
        <f>F6/E6</f>
        <v>2.5</v>
      </c>
      <c r="H6" s="160">
        <v>100</v>
      </c>
      <c r="I6" s="160">
        <v>100</v>
      </c>
      <c r="J6" s="160">
        <f>I6/H6</f>
        <v>1</v>
      </c>
      <c r="K6" s="160">
        <f>G6/J6</f>
        <v>2.5</v>
      </c>
    </row>
    <row r="7" spans="2:11" x14ac:dyDescent="0.2">
      <c r="B7" s="185"/>
      <c r="C7" s="222"/>
      <c r="D7" s="201"/>
      <c r="E7" s="221"/>
      <c r="F7" s="221"/>
      <c r="G7" s="210"/>
      <c r="H7" s="232"/>
      <c r="I7" s="232"/>
      <c r="J7" s="210"/>
      <c r="K7" s="210"/>
    </row>
    <row r="8" spans="2:11" ht="63.75" x14ac:dyDescent="0.2">
      <c r="B8" s="185"/>
      <c r="C8" s="13" t="s">
        <v>162</v>
      </c>
      <c r="D8" s="14" t="s">
        <v>29</v>
      </c>
      <c r="E8" s="37">
        <v>175</v>
      </c>
      <c r="F8" s="37">
        <v>175</v>
      </c>
      <c r="G8" s="22">
        <f>F8/E8</f>
        <v>1</v>
      </c>
      <c r="H8" s="232"/>
      <c r="I8" s="232"/>
      <c r="J8" s="73">
        <f>I6/H6</f>
        <v>1</v>
      </c>
      <c r="K8" s="73">
        <f>G8/J8</f>
        <v>1</v>
      </c>
    </row>
    <row r="9" spans="2:11" ht="81" customHeight="1" x14ac:dyDescent="0.2">
      <c r="B9" s="185"/>
      <c r="C9" s="13" t="s">
        <v>163</v>
      </c>
      <c r="D9" s="14" t="s">
        <v>29</v>
      </c>
      <c r="E9" s="37">
        <v>75</v>
      </c>
      <c r="F9" s="37">
        <v>97</v>
      </c>
      <c r="G9" s="73">
        <f>F9/E9</f>
        <v>1.2933333333333332</v>
      </c>
      <c r="H9" s="232"/>
      <c r="I9" s="232"/>
      <c r="J9" s="73">
        <f>I6/H6</f>
        <v>1</v>
      </c>
      <c r="K9" s="73">
        <f>G9/J9</f>
        <v>1.2933333333333332</v>
      </c>
    </row>
    <row r="10" spans="2:11" ht="176.25" customHeight="1" x14ac:dyDescent="0.2">
      <c r="B10" s="240"/>
      <c r="C10" s="13" t="s">
        <v>17</v>
      </c>
      <c r="D10" s="14" t="s">
        <v>137</v>
      </c>
      <c r="E10" s="37">
        <v>20</v>
      </c>
      <c r="F10" s="37">
        <v>32.4</v>
      </c>
      <c r="G10" s="73">
        <f t="shared" ref="G10" si="0">F10/E10</f>
        <v>1.6199999999999999</v>
      </c>
      <c r="H10" s="162"/>
      <c r="I10" s="162"/>
      <c r="J10" s="73">
        <f>I6/H6</f>
        <v>1</v>
      </c>
      <c r="K10" s="73">
        <f>G10/J10</f>
        <v>1.6199999999999999</v>
      </c>
    </row>
    <row r="11" spans="2:11" ht="14.25" x14ac:dyDescent="0.2">
      <c r="B11" s="153" t="s">
        <v>19</v>
      </c>
      <c r="C11" s="156"/>
      <c r="D11" s="156"/>
      <c r="E11" s="156"/>
      <c r="F11" s="156"/>
      <c r="G11" s="156"/>
      <c r="H11" s="156"/>
      <c r="I11" s="156"/>
      <c r="J11" s="157"/>
      <c r="K11" s="101">
        <f>K6+K8+K9+K10</f>
        <v>6.4133333333333331</v>
      </c>
    </row>
    <row r="12" spans="2:11" ht="14.25" x14ac:dyDescent="0.2">
      <c r="B12" s="153" t="s">
        <v>20</v>
      </c>
      <c r="C12" s="223"/>
      <c r="D12" s="156"/>
      <c r="E12" s="156"/>
      <c r="F12" s="156"/>
      <c r="G12" s="156"/>
      <c r="H12" s="156"/>
      <c r="I12" s="156"/>
      <c r="J12" s="157"/>
      <c r="K12" s="141">
        <f>K11/4</f>
        <v>1.6033333333333333</v>
      </c>
    </row>
    <row r="13" spans="2:11" ht="15" customHeight="1" x14ac:dyDescent="0.2">
      <c r="B13" s="251" t="s">
        <v>347</v>
      </c>
      <c r="C13" s="257" t="s">
        <v>24</v>
      </c>
      <c r="D13" s="172" t="s">
        <v>18</v>
      </c>
      <c r="E13" s="224">
        <v>100</v>
      </c>
      <c r="F13" s="224">
        <v>100</v>
      </c>
      <c r="G13" s="172">
        <f>F13/E13</f>
        <v>1</v>
      </c>
      <c r="H13" s="254">
        <v>5424.56</v>
      </c>
      <c r="I13" s="254">
        <v>5383.46</v>
      </c>
      <c r="J13" s="172">
        <f>I13/H13</f>
        <v>0.99242334862182369</v>
      </c>
      <c r="K13" s="172">
        <f>G13/J13</f>
        <v>1.0076344952874174</v>
      </c>
    </row>
    <row r="14" spans="2:11" ht="37.5" customHeight="1" x14ac:dyDescent="0.2">
      <c r="B14" s="252"/>
      <c r="C14" s="258"/>
      <c r="D14" s="174"/>
      <c r="E14" s="225"/>
      <c r="F14" s="225"/>
      <c r="G14" s="174"/>
      <c r="H14" s="255"/>
      <c r="I14" s="255"/>
      <c r="J14" s="174"/>
      <c r="K14" s="174"/>
    </row>
    <row r="15" spans="2:11" ht="64.5" customHeight="1" x14ac:dyDescent="0.2">
      <c r="B15" s="252"/>
      <c r="C15" s="16" t="s">
        <v>25</v>
      </c>
      <c r="D15" s="129" t="s">
        <v>18</v>
      </c>
      <c r="E15" s="128">
        <v>100</v>
      </c>
      <c r="F15" s="128">
        <v>100</v>
      </c>
      <c r="G15" s="129">
        <f>F15/E15</f>
        <v>1</v>
      </c>
      <c r="H15" s="255"/>
      <c r="I15" s="255"/>
      <c r="J15" s="129">
        <f>I13/H13</f>
        <v>0.99242334862182369</v>
      </c>
      <c r="K15" s="129">
        <f>G15/J15</f>
        <v>1.0076344952874174</v>
      </c>
    </row>
    <row r="16" spans="2:11" ht="93" customHeight="1" x14ac:dyDescent="0.2">
      <c r="B16" s="194"/>
      <c r="C16" s="16" t="s">
        <v>409</v>
      </c>
      <c r="D16" s="11" t="s">
        <v>18</v>
      </c>
      <c r="E16" s="34">
        <v>100</v>
      </c>
      <c r="F16" s="34">
        <v>100</v>
      </c>
      <c r="G16" s="11">
        <f t="shared" ref="G16:G20" si="1">F16/E16</f>
        <v>1</v>
      </c>
      <c r="H16" s="255"/>
      <c r="I16" s="255"/>
      <c r="J16" s="11">
        <f>I13/H13</f>
        <v>0.99242334862182369</v>
      </c>
      <c r="K16" s="11">
        <f t="shared" ref="K16" si="2">G16/J16</f>
        <v>1.0076344952874174</v>
      </c>
    </row>
    <row r="17" spans="2:11" ht="56.25" customHeight="1" x14ac:dyDescent="0.2">
      <c r="B17" s="194"/>
      <c r="C17" s="16" t="s">
        <v>410</v>
      </c>
      <c r="D17" s="130" t="s">
        <v>18</v>
      </c>
      <c r="E17" s="34">
        <v>100</v>
      </c>
      <c r="F17" s="34">
        <v>100</v>
      </c>
      <c r="G17" s="130">
        <f>F17/E17</f>
        <v>1</v>
      </c>
      <c r="H17" s="255"/>
      <c r="I17" s="255"/>
      <c r="J17" s="130">
        <f>I13/H13</f>
        <v>0.99242334862182369</v>
      </c>
      <c r="K17" s="130">
        <f>G17/J17</f>
        <v>1.0076344952874174</v>
      </c>
    </row>
    <row r="18" spans="2:11" ht="76.5" x14ac:dyDescent="0.2">
      <c r="B18" s="194"/>
      <c r="C18" s="16" t="s">
        <v>198</v>
      </c>
      <c r="D18" s="11" t="s">
        <v>18</v>
      </c>
      <c r="E18" s="34">
        <v>0</v>
      </c>
      <c r="F18" s="34">
        <v>0</v>
      </c>
      <c r="G18" s="11">
        <v>1</v>
      </c>
      <c r="H18" s="255"/>
      <c r="I18" s="255"/>
      <c r="J18" s="11">
        <f>I13/H13</f>
        <v>0.99242334862182369</v>
      </c>
      <c r="K18" s="11">
        <f>G18/J18</f>
        <v>1.0076344952874174</v>
      </c>
    </row>
    <row r="19" spans="2:11" ht="25.5" x14ac:dyDescent="0.2">
      <c r="B19" s="194"/>
      <c r="C19" s="16" t="s">
        <v>411</v>
      </c>
      <c r="D19" s="130" t="s">
        <v>18</v>
      </c>
      <c r="E19" s="34">
        <v>100</v>
      </c>
      <c r="F19" s="34">
        <v>100</v>
      </c>
      <c r="G19" s="130">
        <f>F19/E19</f>
        <v>1</v>
      </c>
      <c r="H19" s="255"/>
      <c r="I19" s="255"/>
      <c r="J19" s="130">
        <f>I13/H13</f>
        <v>0.99242334862182369</v>
      </c>
      <c r="K19" s="130">
        <f>G19/J19</f>
        <v>1.0076344952874174</v>
      </c>
    </row>
    <row r="20" spans="2:11" ht="38.25" x14ac:dyDescent="0.2">
      <c r="B20" s="253"/>
      <c r="C20" s="16" t="s">
        <v>412</v>
      </c>
      <c r="D20" s="11" t="s">
        <v>18</v>
      </c>
      <c r="E20" s="34">
        <v>100</v>
      </c>
      <c r="F20" s="34">
        <v>100</v>
      </c>
      <c r="G20" s="11">
        <f t="shared" si="1"/>
        <v>1</v>
      </c>
      <c r="H20" s="255"/>
      <c r="I20" s="255"/>
      <c r="J20" s="11">
        <f>I13/H13</f>
        <v>0.99242334862182369</v>
      </c>
      <c r="K20" s="11">
        <f>G20/J20</f>
        <v>1.0076344952874174</v>
      </c>
    </row>
    <row r="21" spans="2:11" ht="14.25" x14ac:dyDescent="0.2">
      <c r="B21" s="163" t="s">
        <v>19</v>
      </c>
      <c r="C21" s="164"/>
      <c r="D21" s="164"/>
      <c r="E21" s="164"/>
      <c r="F21" s="164"/>
      <c r="G21" s="164"/>
      <c r="H21" s="164"/>
      <c r="I21" s="164"/>
      <c r="J21" s="165"/>
      <c r="K21" s="102">
        <f>K13+K15+K16+K17+K18+K19+K20</f>
        <v>7.0534414670119228</v>
      </c>
    </row>
    <row r="22" spans="2:11" ht="14.25" x14ac:dyDescent="0.2">
      <c r="B22" s="163" t="s">
        <v>20</v>
      </c>
      <c r="C22" s="164"/>
      <c r="D22" s="164"/>
      <c r="E22" s="164"/>
      <c r="F22" s="164"/>
      <c r="G22" s="164"/>
      <c r="H22" s="164"/>
      <c r="I22" s="164"/>
      <c r="J22" s="165"/>
      <c r="K22" s="141">
        <f>K21/7</f>
        <v>1.0076344952874174</v>
      </c>
    </row>
    <row r="23" spans="2:11" ht="38.25" x14ac:dyDescent="0.2">
      <c r="B23" s="193" t="s">
        <v>348</v>
      </c>
      <c r="C23" s="17" t="s">
        <v>26</v>
      </c>
      <c r="D23" s="11" t="s">
        <v>18</v>
      </c>
      <c r="E23" s="34">
        <v>75</v>
      </c>
      <c r="F23" s="34">
        <v>73.7</v>
      </c>
      <c r="G23" s="11">
        <f>F23/E23</f>
        <v>0.98266666666666669</v>
      </c>
      <c r="H23" s="172">
        <v>280161.3</v>
      </c>
      <c r="I23" s="172">
        <v>277389.98</v>
      </c>
      <c r="J23" s="11">
        <f>I23/H23</f>
        <v>0.9901081269968407</v>
      </c>
      <c r="K23" s="11">
        <f>G23/J23</f>
        <v>0.99248419427406864</v>
      </c>
    </row>
    <row r="24" spans="2:11" ht="89.25" x14ac:dyDescent="0.2">
      <c r="B24" s="194"/>
      <c r="C24" s="16" t="s">
        <v>415</v>
      </c>
      <c r="D24" s="11" t="s">
        <v>27</v>
      </c>
      <c r="E24" s="34">
        <v>153</v>
      </c>
      <c r="F24" s="34">
        <v>151</v>
      </c>
      <c r="G24" s="11">
        <f>E24/F24</f>
        <v>1.0132450331125828</v>
      </c>
      <c r="H24" s="256"/>
      <c r="I24" s="256"/>
      <c r="J24" s="11">
        <f>I23/H23</f>
        <v>0.9901081269968407</v>
      </c>
      <c r="K24" s="11">
        <f>G24/J24</f>
        <v>1.0233680599975683</v>
      </c>
    </row>
    <row r="25" spans="2:11" ht="267.75" x14ac:dyDescent="0.2">
      <c r="B25" s="194"/>
      <c r="C25" s="16" t="s">
        <v>260</v>
      </c>
      <c r="D25" s="41" t="s">
        <v>18</v>
      </c>
      <c r="E25" s="34">
        <v>100</v>
      </c>
      <c r="F25" s="34">
        <v>100</v>
      </c>
      <c r="G25" s="44">
        <f t="shared" ref="G25:G28" si="3">F25/E25</f>
        <v>1</v>
      </c>
      <c r="H25" s="256"/>
      <c r="I25" s="256"/>
      <c r="J25" s="41">
        <f>I23/H23</f>
        <v>0.9901081269968407</v>
      </c>
      <c r="K25" s="41">
        <f t="shared" ref="K25" si="4">G25/J25</f>
        <v>1.0099906997361621</v>
      </c>
    </row>
    <row r="26" spans="2:11" ht="51" x14ac:dyDescent="0.2">
      <c r="B26" s="194"/>
      <c r="C26" s="17" t="s">
        <v>28</v>
      </c>
      <c r="D26" s="53" t="s">
        <v>18</v>
      </c>
      <c r="E26" s="34">
        <v>100</v>
      </c>
      <c r="F26" s="34">
        <v>100</v>
      </c>
      <c r="G26" s="53">
        <f t="shared" si="3"/>
        <v>1</v>
      </c>
      <c r="H26" s="256"/>
      <c r="I26" s="256"/>
      <c r="J26" s="53">
        <f>I23/H23</f>
        <v>0.9901081269968407</v>
      </c>
      <c r="K26" s="53">
        <f>G26/J26</f>
        <v>1.0099906997361621</v>
      </c>
    </row>
    <row r="27" spans="2:11" ht="167.25" customHeight="1" x14ac:dyDescent="0.2">
      <c r="B27" s="194"/>
      <c r="C27" s="16" t="s">
        <v>222</v>
      </c>
      <c r="D27" s="53" t="s">
        <v>29</v>
      </c>
      <c r="E27" s="34">
        <v>30</v>
      </c>
      <c r="F27" s="34">
        <v>0</v>
      </c>
      <c r="G27" s="53">
        <f t="shared" si="3"/>
        <v>0</v>
      </c>
      <c r="H27" s="256"/>
      <c r="I27" s="256"/>
      <c r="J27" s="57">
        <f>I23/H23</f>
        <v>0.9901081269968407</v>
      </c>
      <c r="K27" s="53">
        <f>G27/J27</f>
        <v>0</v>
      </c>
    </row>
    <row r="28" spans="2:11" ht="202.5" customHeight="1" x14ac:dyDescent="0.2">
      <c r="B28" s="195"/>
      <c r="C28" s="47" t="s">
        <v>223</v>
      </c>
      <c r="D28" s="11" t="s">
        <v>18</v>
      </c>
      <c r="E28" s="34">
        <v>33.299999999999997</v>
      </c>
      <c r="F28" s="34">
        <v>28.6</v>
      </c>
      <c r="G28" s="11">
        <f t="shared" si="3"/>
        <v>0.85885885885885893</v>
      </c>
      <c r="H28" s="208"/>
      <c r="I28" s="208"/>
      <c r="J28" s="11">
        <f>I23/H23</f>
        <v>0.9901081269968407</v>
      </c>
      <c r="K28" s="12">
        <f>G28/J28</f>
        <v>0.8674394598334606</v>
      </c>
    </row>
    <row r="29" spans="2:11" ht="14.25" x14ac:dyDescent="0.2">
      <c r="B29" s="163" t="s">
        <v>19</v>
      </c>
      <c r="C29" s="164"/>
      <c r="D29" s="164"/>
      <c r="E29" s="164"/>
      <c r="F29" s="164"/>
      <c r="G29" s="164"/>
      <c r="H29" s="164"/>
      <c r="I29" s="164"/>
      <c r="J29" s="165"/>
      <c r="K29" s="102">
        <f>K23+K24+K25+K26+K27+K28</f>
        <v>4.9032731135774208</v>
      </c>
    </row>
    <row r="30" spans="2:11" ht="14.25" x14ac:dyDescent="0.2">
      <c r="B30" s="163" t="s">
        <v>20</v>
      </c>
      <c r="C30" s="164"/>
      <c r="D30" s="164"/>
      <c r="E30" s="164"/>
      <c r="F30" s="164"/>
      <c r="G30" s="164"/>
      <c r="H30" s="164"/>
      <c r="I30" s="164"/>
      <c r="J30" s="165"/>
      <c r="K30" s="141">
        <f>K29/6</f>
        <v>0.81721218559623676</v>
      </c>
    </row>
    <row r="31" spans="2:11" ht="267.75" x14ac:dyDescent="0.2">
      <c r="B31" s="196" t="s">
        <v>349</v>
      </c>
      <c r="C31" s="18" t="s">
        <v>164</v>
      </c>
      <c r="D31" s="15" t="s">
        <v>18</v>
      </c>
      <c r="E31" s="37">
        <v>100</v>
      </c>
      <c r="F31" s="37">
        <v>100</v>
      </c>
      <c r="G31" s="15">
        <f>F31/E31</f>
        <v>1</v>
      </c>
      <c r="H31" s="160">
        <v>704403.2</v>
      </c>
      <c r="I31" s="160">
        <v>698742.4</v>
      </c>
      <c r="J31" s="160">
        <f>I31/H31</f>
        <v>0.99196369352098357</v>
      </c>
      <c r="K31" s="15">
        <f>G31/J31</f>
        <v>1.008101411908022</v>
      </c>
    </row>
    <row r="32" spans="2:11" ht="114.75" x14ac:dyDescent="0.2">
      <c r="B32" s="197"/>
      <c r="C32" s="18" t="s">
        <v>165</v>
      </c>
      <c r="D32" s="15" t="s">
        <v>18</v>
      </c>
      <c r="E32" s="37">
        <v>40.200000000000003</v>
      </c>
      <c r="F32" s="37">
        <v>50</v>
      </c>
      <c r="G32" s="15">
        <f t="shared" ref="G32:G58" si="5">F32/E32</f>
        <v>1.2437810945273631</v>
      </c>
      <c r="H32" s="161"/>
      <c r="I32" s="161"/>
      <c r="J32" s="161"/>
      <c r="K32" s="45">
        <f>G32/J31</f>
        <v>1.2538574774975397</v>
      </c>
    </row>
    <row r="33" spans="2:11" ht="255" x14ac:dyDescent="0.2">
      <c r="B33" s="197"/>
      <c r="C33" s="18" t="s">
        <v>166</v>
      </c>
      <c r="D33" s="15" t="s">
        <v>18</v>
      </c>
      <c r="E33" s="37">
        <v>100</v>
      </c>
      <c r="F33" s="37">
        <v>100</v>
      </c>
      <c r="G33" s="15">
        <f t="shared" si="5"/>
        <v>1</v>
      </c>
      <c r="H33" s="161"/>
      <c r="I33" s="161"/>
      <c r="J33" s="161"/>
      <c r="K33" s="19">
        <f>G33/J31</f>
        <v>1.008101411908022</v>
      </c>
    </row>
    <row r="34" spans="2:11" ht="63.75" x14ac:dyDescent="0.2">
      <c r="B34" s="197"/>
      <c r="C34" s="18" t="s">
        <v>167</v>
      </c>
      <c r="D34" s="15" t="s">
        <v>18</v>
      </c>
      <c r="E34" s="37">
        <v>72</v>
      </c>
      <c r="F34" s="37">
        <v>90</v>
      </c>
      <c r="G34" s="140">
        <f>F34/E34</f>
        <v>1.25</v>
      </c>
      <c r="H34" s="161"/>
      <c r="I34" s="161"/>
      <c r="J34" s="161"/>
      <c r="K34" s="140">
        <f>G34/J31</f>
        <v>1.2601267648850276</v>
      </c>
    </row>
    <row r="35" spans="2:11" ht="242.25" x14ac:dyDescent="0.2">
      <c r="B35" s="197"/>
      <c r="C35" s="18" t="s">
        <v>168</v>
      </c>
      <c r="D35" s="15" t="s">
        <v>18</v>
      </c>
      <c r="E35" s="37">
        <v>44</v>
      </c>
      <c r="F35" s="37">
        <v>50</v>
      </c>
      <c r="G35" s="140">
        <f t="shared" si="5"/>
        <v>1.1363636363636365</v>
      </c>
      <c r="H35" s="161"/>
      <c r="I35" s="161"/>
      <c r="J35" s="161"/>
      <c r="K35" s="15">
        <f>G35/J31</f>
        <v>1.1455697862591161</v>
      </c>
    </row>
    <row r="36" spans="2:11" ht="318.75" x14ac:dyDescent="0.2">
      <c r="B36" s="197"/>
      <c r="C36" s="18" t="s">
        <v>169</v>
      </c>
      <c r="D36" s="15" t="s">
        <v>18</v>
      </c>
      <c r="E36" s="37">
        <v>78</v>
      </c>
      <c r="F36" s="37">
        <v>78</v>
      </c>
      <c r="G36" s="15">
        <f t="shared" si="5"/>
        <v>1</v>
      </c>
      <c r="H36" s="161"/>
      <c r="I36" s="161"/>
      <c r="J36" s="161"/>
      <c r="K36" s="15">
        <f>G36/J31</f>
        <v>1.008101411908022</v>
      </c>
    </row>
    <row r="37" spans="2:11" ht="216.75" x14ac:dyDescent="0.2">
      <c r="B37" s="197"/>
      <c r="C37" s="18" t="s">
        <v>413</v>
      </c>
      <c r="D37" s="15" t="s">
        <v>155</v>
      </c>
      <c r="E37" s="80">
        <v>2</v>
      </c>
      <c r="F37" s="80">
        <v>0</v>
      </c>
      <c r="G37" s="19">
        <f>F37/E37</f>
        <v>0</v>
      </c>
      <c r="H37" s="161"/>
      <c r="I37" s="161"/>
      <c r="J37" s="161"/>
      <c r="K37" s="45">
        <f>G37/J31</f>
        <v>0</v>
      </c>
    </row>
    <row r="38" spans="2:11" ht="165.75" x14ac:dyDescent="0.2">
      <c r="B38" s="197"/>
      <c r="C38" s="18" t="s">
        <v>170</v>
      </c>
      <c r="D38" s="15" t="s">
        <v>18</v>
      </c>
      <c r="E38" s="80">
        <v>2.13</v>
      </c>
      <c r="F38" s="80">
        <v>2.13</v>
      </c>
      <c r="G38" s="19">
        <f t="shared" si="5"/>
        <v>1</v>
      </c>
      <c r="H38" s="161"/>
      <c r="I38" s="161"/>
      <c r="J38" s="161"/>
      <c r="K38" s="45">
        <f>G38/J31</f>
        <v>1.008101411908022</v>
      </c>
    </row>
    <row r="39" spans="2:11" ht="114.75" x14ac:dyDescent="0.2">
      <c r="B39" s="197"/>
      <c r="C39" s="18" t="s">
        <v>171</v>
      </c>
      <c r="D39" s="15" t="s">
        <v>18</v>
      </c>
      <c r="E39" s="37">
        <v>2</v>
      </c>
      <c r="F39" s="37">
        <v>14</v>
      </c>
      <c r="G39" s="40">
        <f t="shared" si="5"/>
        <v>7</v>
      </c>
      <c r="H39" s="161"/>
      <c r="I39" s="161"/>
      <c r="J39" s="161"/>
      <c r="K39" s="40">
        <f>G39/J31</f>
        <v>7.0567098833561541</v>
      </c>
    </row>
    <row r="40" spans="2:11" ht="127.5" x14ac:dyDescent="0.2">
      <c r="B40" s="197"/>
      <c r="C40" s="18" t="s">
        <v>172</v>
      </c>
      <c r="D40" s="40" t="s">
        <v>18</v>
      </c>
      <c r="E40" s="37">
        <v>100</v>
      </c>
      <c r="F40" s="37">
        <v>0</v>
      </c>
      <c r="G40" s="40">
        <f t="shared" si="5"/>
        <v>0</v>
      </c>
      <c r="H40" s="161"/>
      <c r="I40" s="161"/>
      <c r="J40" s="161"/>
      <c r="K40" s="45">
        <f>G40/J31</f>
        <v>0</v>
      </c>
    </row>
    <row r="41" spans="2:11" ht="293.25" x14ac:dyDescent="0.2">
      <c r="B41" s="197"/>
      <c r="C41" s="18" t="s">
        <v>173</v>
      </c>
      <c r="D41" s="40" t="s">
        <v>18</v>
      </c>
      <c r="E41" s="37">
        <v>100</v>
      </c>
      <c r="F41" s="37">
        <v>100</v>
      </c>
      <c r="G41" s="40">
        <f t="shared" si="5"/>
        <v>1</v>
      </c>
      <c r="H41" s="161"/>
      <c r="I41" s="161"/>
      <c r="J41" s="161"/>
      <c r="K41" s="45">
        <f>G41/J31</f>
        <v>1.008101411908022</v>
      </c>
    </row>
    <row r="42" spans="2:11" ht="293.25" x14ac:dyDescent="0.2">
      <c r="B42" s="197"/>
      <c r="C42" s="18" t="s">
        <v>174</v>
      </c>
      <c r="D42" s="40" t="s">
        <v>18</v>
      </c>
      <c r="E42" s="37">
        <v>80</v>
      </c>
      <c r="F42" s="37">
        <v>80</v>
      </c>
      <c r="G42" s="40">
        <f t="shared" si="5"/>
        <v>1</v>
      </c>
      <c r="H42" s="161"/>
      <c r="I42" s="161"/>
      <c r="J42" s="161"/>
      <c r="K42" s="19">
        <f>G42/J31</f>
        <v>1.008101411908022</v>
      </c>
    </row>
    <row r="43" spans="2:11" ht="102" x14ac:dyDescent="0.2">
      <c r="B43" s="197"/>
      <c r="C43" s="18" t="s">
        <v>175</v>
      </c>
      <c r="D43" s="40" t="s">
        <v>18</v>
      </c>
      <c r="E43" s="37">
        <v>50</v>
      </c>
      <c r="F43" s="37">
        <v>50</v>
      </c>
      <c r="G43" s="40">
        <f t="shared" si="5"/>
        <v>1</v>
      </c>
      <c r="H43" s="161"/>
      <c r="I43" s="161"/>
      <c r="J43" s="161"/>
      <c r="K43" s="19">
        <f>G43/J31</f>
        <v>1.008101411908022</v>
      </c>
    </row>
    <row r="44" spans="2:11" ht="153" x14ac:dyDescent="0.2">
      <c r="B44" s="197"/>
      <c r="C44" s="18" t="s">
        <v>176</v>
      </c>
      <c r="D44" s="40" t="s">
        <v>18</v>
      </c>
      <c r="E44" s="37">
        <v>14</v>
      </c>
      <c r="F44" s="37">
        <v>78</v>
      </c>
      <c r="G44" s="40">
        <f t="shared" si="5"/>
        <v>5.5714285714285712</v>
      </c>
      <c r="H44" s="161"/>
      <c r="I44" s="161"/>
      <c r="J44" s="161"/>
      <c r="K44" s="45">
        <f>G44/J31</f>
        <v>5.6165650092018371</v>
      </c>
    </row>
    <row r="45" spans="2:11" ht="165.75" x14ac:dyDescent="0.2">
      <c r="B45" s="197"/>
      <c r="C45" s="18" t="s">
        <v>177</v>
      </c>
      <c r="D45" s="40" t="s">
        <v>18</v>
      </c>
      <c r="E45" s="37">
        <v>47</v>
      </c>
      <c r="F45" s="37">
        <v>64</v>
      </c>
      <c r="G45" s="40">
        <f t="shared" si="5"/>
        <v>1.3617021276595744</v>
      </c>
      <c r="H45" s="161"/>
      <c r="I45" s="161"/>
      <c r="J45" s="161"/>
      <c r="K45" s="45">
        <f>G45/J31</f>
        <v>1.3727338374917746</v>
      </c>
    </row>
    <row r="46" spans="2:11" ht="178.5" x14ac:dyDescent="0.2">
      <c r="B46" s="197"/>
      <c r="C46" s="18" t="s">
        <v>178</v>
      </c>
      <c r="D46" s="40" t="s">
        <v>18</v>
      </c>
      <c r="E46" s="37">
        <v>30</v>
      </c>
      <c r="F46" s="37">
        <v>30</v>
      </c>
      <c r="G46" s="40">
        <f t="shared" si="5"/>
        <v>1</v>
      </c>
      <c r="H46" s="161"/>
      <c r="I46" s="161"/>
      <c r="J46" s="161"/>
      <c r="K46" s="45">
        <f>G46/J31</f>
        <v>1.008101411908022</v>
      </c>
    </row>
    <row r="47" spans="2:11" ht="102" x14ac:dyDescent="0.2">
      <c r="B47" s="197"/>
      <c r="C47" s="18" t="s">
        <v>179</v>
      </c>
      <c r="D47" s="40" t="s">
        <v>18</v>
      </c>
      <c r="E47" s="37">
        <v>100</v>
      </c>
      <c r="F47" s="37">
        <v>100</v>
      </c>
      <c r="G47" s="40">
        <f t="shared" si="5"/>
        <v>1</v>
      </c>
      <c r="H47" s="161"/>
      <c r="I47" s="161"/>
      <c r="J47" s="161"/>
      <c r="K47" s="72">
        <f>G47/J31</f>
        <v>1.008101411908022</v>
      </c>
    </row>
    <row r="48" spans="2:11" ht="216.75" x14ac:dyDescent="0.2">
      <c r="B48" s="197"/>
      <c r="C48" s="18" t="s">
        <v>180</v>
      </c>
      <c r="D48" s="40" t="s">
        <v>18</v>
      </c>
      <c r="E48" s="37">
        <v>100</v>
      </c>
      <c r="F48" s="37">
        <v>100</v>
      </c>
      <c r="G48" s="40">
        <f t="shared" si="5"/>
        <v>1</v>
      </c>
      <c r="H48" s="161"/>
      <c r="I48" s="161"/>
      <c r="J48" s="161"/>
      <c r="K48" s="45">
        <f>G48/J31</f>
        <v>1.008101411908022</v>
      </c>
    </row>
    <row r="49" spans="2:11" ht="178.5" x14ac:dyDescent="0.2">
      <c r="B49" s="197"/>
      <c r="C49" s="85" t="s">
        <v>315</v>
      </c>
      <c r="D49" s="40" t="s">
        <v>18</v>
      </c>
      <c r="E49" s="37">
        <v>100</v>
      </c>
      <c r="F49" s="37">
        <v>100</v>
      </c>
      <c r="G49" s="40">
        <f t="shared" si="5"/>
        <v>1</v>
      </c>
      <c r="H49" s="161"/>
      <c r="I49" s="161"/>
      <c r="J49" s="161"/>
      <c r="K49" s="45">
        <f>G49/J31</f>
        <v>1.008101411908022</v>
      </c>
    </row>
    <row r="50" spans="2:11" ht="280.5" x14ac:dyDescent="0.2">
      <c r="B50" s="197"/>
      <c r="C50" s="18" t="s">
        <v>181</v>
      </c>
      <c r="D50" s="54" t="s">
        <v>18</v>
      </c>
      <c r="E50" s="37">
        <v>100</v>
      </c>
      <c r="F50" s="37">
        <v>100</v>
      </c>
      <c r="G50" s="54">
        <f t="shared" si="5"/>
        <v>1</v>
      </c>
      <c r="H50" s="161"/>
      <c r="I50" s="161"/>
      <c r="J50" s="161"/>
      <c r="K50" s="54">
        <f>G50/J31</f>
        <v>1.008101411908022</v>
      </c>
    </row>
    <row r="51" spans="2:11" ht="153" x14ac:dyDescent="0.2">
      <c r="B51" s="197"/>
      <c r="C51" s="10" t="s">
        <v>224</v>
      </c>
      <c r="D51" s="54" t="s">
        <v>122</v>
      </c>
      <c r="E51" s="37">
        <v>2145</v>
      </c>
      <c r="F51" s="37">
        <v>2145</v>
      </c>
      <c r="G51" s="54">
        <f t="shared" si="5"/>
        <v>1</v>
      </c>
      <c r="H51" s="161"/>
      <c r="I51" s="161"/>
      <c r="J51" s="161"/>
      <c r="K51" s="54">
        <f>G51/J31</f>
        <v>1.008101411908022</v>
      </c>
    </row>
    <row r="52" spans="2:11" ht="213.75" customHeight="1" x14ac:dyDescent="0.2">
      <c r="B52" s="197"/>
      <c r="C52" s="18" t="s">
        <v>225</v>
      </c>
      <c r="D52" s="54" t="s">
        <v>18</v>
      </c>
      <c r="E52" s="37">
        <v>100</v>
      </c>
      <c r="F52" s="37">
        <v>100</v>
      </c>
      <c r="G52" s="54">
        <f t="shared" si="5"/>
        <v>1</v>
      </c>
      <c r="H52" s="161"/>
      <c r="I52" s="161"/>
      <c r="J52" s="161"/>
      <c r="K52" s="54">
        <f>G52/J31</f>
        <v>1.008101411908022</v>
      </c>
    </row>
    <row r="53" spans="2:11" ht="140.25" x14ac:dyDescent="0.2">
      <c r="B53" s="197"/>
      <c r="C53" s="18" t="s">
        <v>226</v>
      </c>
      <c r="D53" s="54" t="s">
        <v>91</v>
      </c>
      <c r="E53" s="37">
        <v>14</v>
      </c>
      <c r="F53" s="37">
        <v>14</v>
      </c>
      <c r="G53" s="54">
        <f t="shared" si="5"/>
        <v>1</v>
      </c>
      <c r="H53" s="161"/>
      <c r="I53" s="161"/>
      <c r="J53" s="161"/>
      <c r="K53" s="54">
        <f>G53/J31</f>
        <v>1.008101411908022</v>
      </c>
    </row>
    <row r="54" spans="2:11" ht="331.5" x14ac:dyDescent="0.2">
      <c r="B54" s="197"/>
      <c r="C54" s="85" t="s">
        <v>414</v>
      </c>
      <c r="D54" s="54" t="s">
        <v>143</v>
      </c>
      <c r="E54" s="37">
        <v>1</v>
      </c>
      <c r="F54" s="37">
        <v>1</v>
      </c>
      <c r="G54" s="54">
        <f t="shared" si="5"/>
        <v>1</v>
      </c>
      <c r="H54" s="161"/>
      <c r="I54" s="161"/>
      <c r="J54" s="161"/>
      <c r="K54" s="54">
        <f>G54/J31</f>
        <v>1.008101411908022</v>
      </c>
    </row>
    <row r="55" spans="2:11" ht="114.75" x14ac:dyDescent="0.2">
      <c r="B55" s="197"/>
      <c r="C55" s="18" t="s">
        <v>227</v>
      </c>
      <c r="D55" s="54" t="s">
        <v>31</v>
      </c>
      <c r="E55" s="37">
        <v>20</v>
      </c>
      <c r="F55" s="37">
        <v>0</v>
      </c>
      <c r="G55" s="54">
        <f t="shared" si="5"/>
        <v>0</v>
      </c>
      <c r="H55" s="161"/>
      <c r="I55" s="161"/>
      <c r="J55" s="161"/>
      <c r="K55" s="54">
        <f>G55/J31</f>
        <v>0</v>
      </c>
    </row>
    <row r="56" spans="2:11" ht="240" customHeight="1" x14ac:dyDescent="0.2">
      <c r="B56" s="197"/>
      <c r="C56" s="18" t="s">
        <v>228</v>
      </c>
      <c r="D56" s="54" t="s">
        <v>18</v>
      </c>
      <c r="E56" s="37">
        <v>37.5</v>
      </c>
      <c r="F56" s="37">
        <v>37.5</v>
      </c>
      <c r="G56" s="54">
        <f t="shared" si="5"/>
        <v>1</v>
      </c>
      <c r="H56" s="161"/>
      <c r="I56" s="161"/>
      <c r="J56" s="161"/>
      <c r="K56" s="54">
        <f>G56/J31</f>
        <v>1.008101411908022</v>
      </c>
    </row>
    <row r="57" spans="2:11" ht="76.5" x14ac:dyDescent="0.2">
      <c r="B57" s="197"/>
      <c r="C57" s="18" t="s">
        <v>229</v>
      </c>
      <c r="D57" s="54" t="s">
        <v>91</v>
      </c>
      <c r="E57" s="37">
        <v>8</v>
      </c>
      <c r="F57" s="37">
        <v>8</v>
      </c>
      <c r="G57" s="54">
        <f t="shared" si="5"/>
        <v>1</v>
      </c>
      <c r="H57" s="161"/>
      <c r="I57" s="161"/>
      <c r="J57" s="161"/>
      <c r="K57" s="58">
        <f>G57/J31</f>
        <v>1.008101411908022</v>
      </c>
    </row>
    <row r="58" spans="2:11" ht="229.5" x14ac:dyDescent="0.2">
      <c r="B58" s="197"/>
      <c r="C58" s="18" t="s">
        <v>230</v>
      </c>
      <c r="D58" s="54" t="s">
        <v>18</v>
      </c>
      <c r="E58" s="37">
        <v>100</v>
      </c>
      <c r="F58" s="37">
        <v>100</v>
      </c>
      <c r="G58" s="54">
        <f t="shared" si="5"/>
        <v>1</v>
      </c>
      <c r="H58" s="161"/>
      <c r="I58" s="161"/>
      <c r="J58" s="161"/>
      <c r="K58" s="54">
        <f>G58/J31</f>
        <v>1.008101411908022</v>
      </c>
    </row>
    <row r="59" spans="2:11" ht="408" x14ac:dyDescent="0.2">
      <c r="B59" s="197"/>
      <c r="C59" s="47" t="s">
        <v>231</v>
      </c>
      <c r="D59" s="72" t="s">
        <v>18</v>
      </c>
      <c r="E59" s="37">
        <v>100</v>
      </c>
      <c r="F59" s="37">
        <v>100</v>
      </c>
      <c r="G59" s="72">
        <f t="shared" ref="G59" si="6">F59/E59</f>
        <v>1</v>
      </c>
      <c r="H59" s="161"/>
      <c r="I59" s="161"/>
      <c r="J59" s="161"/>
      <c r="K59" s="72">
        <f>G59/J31</f>
        <v>1.008101411908022</v>
      </c>
    </row>
    <row r="60" spans="2:11" ht="118.5" customHeight="1" x14ac:dyDescent="0.2">
      <c r="B60" s="197"/>
      <c r="C60" s="13" t="s">
        <v>308</v>
      </c>
      <c r="D60" s="72" t="s">
        <v>141</v>
      </c>
      <c r="E60" s="37">
        <v>1</v>
      </c>
      <c r="F60" s="37">
        <v>2</v>
      </c>
      <c r="G60" s="72">
        <f t="shared" ref="G60:G65" si="7">F60/E60</f>
        <v>2</v>
      </c>
      <c r="H60" s="161"/>
      <c r="I60" s="161"/>
      <c r="J60" s="161"/>
      <c r="K60" s="72">
        <f>G60/J31</f>
        <v>2.0162028238160441</v>
      </c>
    </row>
    <row r="61" spans="2:11" ht="204" x14ac:dyDescent="0.2">
      <c r="B61" s="197"/>
      <c r="C61" s="13" t="s">
        <v>309</v>
      </c>
      <c r="D61" s="72" t="s">
        <v>18</v>
      </c>
      <c r="E61" s="37">
        <v>100</v>
      </c>
      <c r="F61" s="37">
        <v>100</v>
      </c>
      <c r="G61" s="72">
        <f t="shared" si="7"/>
        <v>1</v>
      </c>
      <c r="H61" s="161"/>
      <c r="I61" s="161"/>
      <c r="J61" s="161"/>
      <c r="K61" s="72">
        <f>G61/J31</f>
        <v>1.008101411908022</v>
      </c>
    </row>
    <row r="62" spans="2:11" ht="165.75" x14ac:dyDescent="0.2">
      <c r="B62" s="197"/>
      <c r="C62" s="13" t="s">
        <v>310</v>
      </c>
      <c r="D62" s="118" t="s">
        <v>18</v>
      </c>
      <c r="E62" s="37">
        <v>10</v>
      </c>
      <c r="F62" s="37">
        <v>10</v>
      </c>
      <c r="G62" s="118">
        <f t="shared" si="7"/>
        <v>1</v>
      </c>
      <c r="H62" s="161"/>
      <c r="I62" s="161"/>
      <c r="J62" s="161"/>
      <c r="K62" s="118">
        <f>G62/J31</f>
        <v>1.008101411908022</v>
      </c>
    </row>
    <row r="63" spans="2:11" ht="93" customHeight="1" x14ac:dyDescent="0.2">
      <c r="B63" s="197"/>
      <c r="C63" s="67" t="s">
        <v>392</v>
      </c>
      <c r="D63" s="118" t="s">
        <v>18</v>
      </c>
      <c r="E63" s="37">
        <v>100</v>
      </c>
      <c r="F63" s="37">
        <v>0</v>
      </c>
      <c r="G63" s="118">
        <f t="shared" si="7"/>
        <v>0</v>
      </c>
      <c r="H63" s="161"/>
      <c r="I63" s="161"/>
      <c r="J63" s="161"/>
      <c r="K63" s="118">
        <f>G63/J31</f>
        <v>0</v>
      </c>
    </row>
    <row r="64" spans="2:11" ht="79.5" customHeight="1" x14ac:dyDescent="0.2">
      <c r="B64" s="197"/>
      <c r="C64" s="68" t="s">
        <v>393</v>
      </c>
      <c r="D64" s="118" t="s">
        <v>18</v>
      </c>
      <c r="E64" s="37">
        <v>22</v>
      </c>
      <c r="F64" s="37">
        <v>22</v>
      </c>
      <c r="G64" s="118">
        <f t="shared" si="7"/>
        <v>1</v>
      </c>
      <c r="H64" s="161"/>
      <c r="I64" s="161"/>
      <c r="J64" s="161"/>
      <c r="K64" s="118">
        <f>G64/J31</f>
        <v>1.008101411908022</v>
      </c>
    </row>
    <row r="65" spans="2:11" ht="153" x14ac:dyDescent="0.2">
      <c r="B65" s="197"/>
      <c r="C65" s="67" t="s">
        <v>394</v>
      </c>
      <c r="D65" s="40" t="s">
        <v>18</v>
      </c>
      <c r="E65" s="37">
        <v>7.3</v>
      </c>
      <c r="F65" s="37">
        <v>7.3</v>
      </c>
      <c r="G65" s="40">
        <f t="shared" si="7"/>
        <v>1</v>
      </c>
      <c r="H65" s="162"/>
      <c r="I65" s="161"/>
      <c r="J65" s="161"/>
      <c r="K65" s="45">
        <f>G65/J31</f>
        <v>1.008101411908022</v>
      </c>
    </row>
    <row r="66" spans="2:11" ht="14.25" x14ac:dyDescent="0.2">
      <c r="B66" s="153" t="s">
        <v>19</v>
      </c>
      <c r="C66" s="156"/>
      <c r="D66" s="156"/>
      <c r="E66" s="156"/>
      <c r="F66" s="156"/>
      <c r="G66" s="156"/>
      <c r="H66" s="156"/>
      <c r="I66" s="156"/>
      <c r="J66" s="157"/>
      <c r="K66" s="1">
        <f>K31+K32+K33+K34+K35+K36+K37+K38+K39+K40+K41+K42+K43+K44+K45+K46+K47+K48+K49+K50+K51+K52+K53+K54+K55+K56+K57+K58+K59+K60+K61+K62+K63+K64+K65</f>
        <v>43.916199468300022</v>
      </c>
    </row>
    <row r="67" spans="2:11" ht="14.25" x14ac:dyDescent="0.2">
      <c r="B67" s="153" t="s">
        <v>20</v>
      </c>
      <c r="C67" s="156"/>
      <c r="D67" s="156"/>
      <c r="E67" s="156"/>
      <c r="F67" s="156"/>
      <c r="G67" s="156"/>
      <c r="H67" s="156"/>
      <c r="I67" s="156"/>
      <c r="J67" s="157"/>
      <c r="K67" s="142">
        <f>K66/35</f>
        <v>1.2547485562371434</v>
      </c>
    </row>
    <row r="68" spans="2:11" ht="165.75" x14ac:dyDescent="0.2">
      <c r="B68" s="196" t="s">
        <v>337</v>
      </c>
      <c r="C68" s="20" t="s">
        <v>182</v>
      </c>
      <c r="D68" s="15" t="s">
        <v>27</v>
      </c>
      <c r="E68" s="37">
        <v>7</v>
      </c>
      <c r="F68" s="37">
        <v>7</v>
      </c>
      <c r="G68" s="15">
        <f>F68/E68</f>
        <v>1</v>
      </c>
      <c r="H68" s="211">
        <v>91.04</v>
      </c>
      <c r="I68" s="160">
        <v>91.04</v>
      </c>
      <c r="J68" s="15">
        <f>I68/H68</f>
        <v>1</v>
      </c>
      <c r="K68" s="11">
        <f>G68/J68</f>
        <v>1</v>
      </c>
    </row>
    <row r="69" spans="2:11" ht="89.25" x14ac:dyDescent="0.2">
      <c r="B69" s="197"/>
      <c r="C69" s="20" t="s">
        <v>183</v>
      </c>
      <c r="D69" s="15" t="s">
        <v>27</v>
      </c>
      <c r="E69" s="37">
        <v>12</v>
      </c>
      <c r="F69" s="37">
        <v>16</v>
      </c>
      <c r="G69" s="15">
        <f>F69/E69</f>
        <v>1.3333333333333333</v>
      </c>
      <c r="H69" s="217"/>
      <c r="I69" s="210"/>
      <c r="J69" s="59">
        <f>I68/H68</f>
        <v>1</v>
      </c>
      <c r="K69" s="11">
        <f>G69/J69</f>
        <v>1.3333333333333333</v>
      </c>
    </row>
    <row r="70" spans="2:11" ht="14.25" x14ac:dyDescent="0.2">
      <c r="B70" s="153" t="s">
        <v>19</v>
      </c>
      <c r="C70" s="156"/>
      <c r="D70" s="156"/>
      <c r="E70" s="156"/>
      <c r="F70" s="156"/>
      <c r="G70" s="156"/>
      <c r="H70" s="156"/>
      <c r="I70" s="156"/>
      <c r="J70" s="157"/>
      <c r="K70" s="101">
        <f>K68+K69</f>
        <v>2.333333333333333</v>
      </c>
    </row>
    <row r="71" spans="2:11" ht="14.25" x14ac:dyDescent="0.2">
      <c r="B71" s="153" t="s">
        <v>20</v>
      </c>
      <c r="C71" s="156"/>
      <c r="D71" s="156"/>
      <c r="E71" s="156"/>
      <c r="F71" s="156"/>
      <c r="G71" s="156"/>
      <c r="H71" s="156"/>
      <c r="I71" s="156"/>
      <c r="J71" s="157"/>
      <c r="K71" s="101">
        <f>K70/2</f>
        <v>1.1666666666666665</v>
      </c>
    </row>
    <row r="72" spans="2:11" ht="27.75" customHeight="1" x14ac:dyDescent="0.2">
      <c r="B72" s="193" t="s">
        <v>350</v>
      </c>
      <c r="C72" s="16" t="s">
        <v>304</v>
      </c>
      <c r="D72" s="11" t="s">
        <v>29</v>
      </c>
      <c r="E72" s="34">
        <v>0</v>
      </c>
      <c r="F72" s="34">
        <v>0</v>
      </c>
      <c r="G72" s="11">
        <v>1</v>
      </c>
      <c r="H72" s="211" t="s">
        <v>437</v>
      </c>
      <c r="I72" s="212"/>
      <c r="J72" s="212"/>
      <c r="K72" s="213"/>
    </row>
    <row r="73" spans="2:11" ht="25.5" x14ac:dyDescent="0.2">
      <c r="B73" s="194"/>
      <c r="C73" s="16" t="s">
        <v>305</v>
      </c>
      <c r="D73" s="11" t="s">
        <v>306</v>
      </c>
      <c r="E73" s="34">
        <v>0</v>
      </c>
      <c r="F73" s="34">
        <v>0</v>
      </c>
      <c r="G73" s="21">
        <v>1</v>
      </c>
      <c r="H73" s="214"/>
      <c r="I73" s="215"/>
      <c r="J73" s="215"/>
      <c r="K73" s="216"/>
    </row>
    <row r="74" spans="2:11" ht="38.25" x14ac:dyDescent="0.2">
      <c r="B74" s="194"/>
      <c r="C74" s="16" t="s">
        <v>307</v>
      </c>
      <c r="D74" s="11" t="s">
        <v>29</v>
      </c>
      <c r="E74" s="34">
        <v>0</v>
      </c>
      <c r="F74" s="34">
        <v>0</v>
      </c>
      <c r="G74" s="11">
        <v>1</v>
      </c>
      <c r="H74" s="217"/>
      <c r="I74" s="218"/>
      <c r="J74" s="218"/>
      <c r="K74" s="219"/>
    </row>
    <row r="75" spans="2:11" ht="51" x14ac:dyDescent="0.2">
      <c r="B75" s="195"/>
      <c r="C75" s="16" t="s">
        <v>30</v>
      </c>
      <c r="D75" s="11" t="s">
        <v>29</v>
      </c>
      <c r="E75" s="34">
        <v>1</v>
      </c>
      <c r="F75" s="34">
        <v>0</v>
      </c>
      <c r="G75" s="11">
        <f>F75/E75</f>
        <v>0</v>
      </c>
      <c r="H75" s="147">
        <v>230.78</v>
      </c>
      <c r="I75" s="147">
        <v>0</v>
      </c>
      <c r="J75" s="70">
        <f>I75/H75</f>
        <v>0</v>
      </c>
      <c r="K75" s="69">
        <v>0</v>
      </c>
    </row>
    <row r="76" spans="2:11" ht="14.25" x14ac:dyDescent="0.2">
      <c r="B76" s="163" t="s">
        <v>19</v>
      </c>
      <c r="C76" s="164"/>
      <c r="D76" s="164"/>
      <c r="E76" s="164"/>
      <c r="F76" s="164"/>
      <c r="G76" s="164"/>
      <c r="H76" s="164"/>
      <c r="I76" s="164"/>
      <c r="J76" s="165"/>
      <c r="K76" s="102">
        <f>K72+K73+K74+K75</f>
        <v>0</v>
      </c>
    </row>
    <row r="77" spans="2:11" ht="14.25" x14ac:dyDescent="0.2">
      <c r="B77" s="163" t="s">
        <v>20</v>
      </c>
      <c r="C77" s="164"/>
      <c r="D77" s="164"/>
      <c r="E77" s="164"/>
      <c r="F77" s="164"/>
      <c r="G77" s="164"/>
      <c r="H77" s="164"/>
      <c r="I77" s="164"/>
      <c r="J77" s="165"/>
      <c r="K77" s="141">
        <f>K76/4</f>
        <v>0</v>
      </c>
    </row>
    <row r="78" spans="2:11" ht="38.25" customHeight="1" x14ac:dyDescent="0.2">
      <c r="B78" s="226" t="s">
        <v>435</v>
      </c>
      <c r="C78" s="48" t="s">
        <v>239</v>
      </c>
      <c r="D78" s="91" t="s">
        <v>240</v>
      </c>
      <c r="E78" s="42">
        <v>0.15</v>
      </c>
      <c r="F78" s="42">
        <v>0.2</v>
      </c>
      <c r="G78" s="96">
        <f t="shared" ref="G78:G83" si="8">F78/E78</f>
        <v>1.3333333333333335</v>
      </c>
      <c r="H78" s="186">
        <v>80834.5</v>
      </c>
      <c r="I78" s="229">
        <v>78198.2</v>
      </c>
      <c r="J78" s="96">
        <f>I78/H78</f>
        <v>0.96738645009247282</v>
      </c>
      <c r="K78" s="96">
        <f t="shared" ref="K78:K84" si="9">G78/J78</f>
        <v>1.3782840696247913</v>
      </c>
    </row>
    <row r="79" spans="2:11" ht="39" customHeight="1" x14ac:dyDescent="0.2">
      <c r="B79" s="227"/>
      <c r="C79" s="48" t="s">
        <v>241</v>
      </c>
      <c r="D79" s="48" t="s">
        <v>242</v>
      </c>
      <c r="E79" s="14">
        <v>25.5</v>
      </c>
      <c r="F79" s="14">
        <v>25.7</v>
      </c>
      <c r="G79" s="96">
        <f t="shared" si="8"/>
        <v>1.0078431372549019</v>
      </c>
      <c r="H79" s="187"/>
      <c r="I79" s="230"/>
      <c r="J79" s="96">
        <f>I78/H78</f>
        <v>0.96738645009247282</v>
      </c>
      <c r="K79" s="96">
        <f t="shared" si="9"/>
        <v>1.0418206055693273</v>
      </c>
    </row>
    <row r="80" spans="2:11" ht="63.75" x14ac:dyDescent="0.2">
      <c r="B80" s="227"/>
      <c r="C80" s="20" t="s">
        <v>427</v>
      </c>
      <c r="D80" s="96" t="s">
        <v>32</v>
      </c>
      <c r="E80" s="37">
        <v>5.5</v>
      </c>
      <c r="F80" s="37">
        <v>5.5</v>
      </c>
      <c r="G80" s="96">
        <f t="shared" si="8"/>
        <v>1</v>
      </c>
      <c r="H80" s="187"/>
      <c r="I80" s="230"/>
      <c r="J80" s="96">
        <f>I78/H78</f>
        <v>0.96738645009247282</v>
      </c>
      <c r="K80" s="96">
        <f t="shared" si="9"/>
        <v>1.0337130522185933</v>
      </c>
    </row>
    <row r="81" spans="2:11" ht="57.75" customHeight="1" x14ac:dyDescent="0.2">
      <c r="B81" s="227"/>
      <c r="C81" s="18" t="s">
        <v>428</v>
      </c>
      <c r="D81" s="96" t="s">
        <v>143</v>
      </c>
      <c r="E81" s="37">
        <v>50</v>
      </c>
      <c r="F81" s="37">
        <v>50</v>
      </c>
      <c r="G81" s="96">
        <f t="shared" si="8"/>
        <v>1</v>
      </c>
      <c r="H81" s="187"/>
      <c r="I81" s="230"/>
      <c r="J81" s="96">
        <f>I78/H78</f>
        <v>0.96738645009247282</v>
      </c>
      <c r="K81" s="96">
        <f t="shared" si="9"/>
        <v>1.0337130522185933</v>
      </c>
    </row>
    <row r="82" spans="2:11" ht="66" customHeight="1" x14ac:dyDescent="0.2">
      <c r="B82" s="227"/>
      <c r="C82" s="18" t="s">
        <v>429</v>
      </c>
      <c r="D82" s="96" t="s">
        <v>32</v>
      </c>
      <c r="E82" s="37">
        <v>24.08</v>
      </c>
      <c r="F82" s="37">
        <v>24.08</v>
      </c>
      <c r="G82" s="96">
        <f t="shared" si="8"/>
        <v>1</v>
      </c>
      <c r="H82" s="187"/>
      <c r="I82" s="230"/>
      <c r="J82" s="96">
        <f>I78/H78</f>
        <v>0.96738645009247282</v>
      </c>
      <c r="K82" s="96">
        <f t="shared" si="9"/>
        <v>1.0337130522185933</v>
      </c>
    </row>
    <row r="83" spans="2:11" ht="113.25" customHeight="1" x14ac:dyDescent="0.2">
      <c r="B83" s="227"/>
      <c r="C83" s="18" t="s">
        <v>33</v>
      </c>
      <c r="D83" s="96" t="s">
        <v>29</v>
      </c>
      <c r="E83" s="37">
        <v>11</v>
      </c>
      <c r="F83" s="37">
        <v>11</v>
      </c>
      <c r="G83" s="96">
        <f t="shared" si="8"/>
        <v>1</v>
      </c>
      <c r="H83" s="187"/>
      <c r="I83" s="230"/>
      <c r="J83" s="137">
        <f>I78/H78</f>
        <v>0.96738645009247282</v>
      </c>
      <c r="K83" s="22">
        <f t="shared" si="9"/>
        <v>1.0337130522185933</v>
      </c>
    </row>
    <row r="84" spans="2:11" ht="94.5" customHeight="1" x14ac:dyDescent="0.2">
      <c r="B84" s="228"/>
      <c r="C84" s="18" t="s">
        <v>238</v>
      </c>
      <c r="D84" s="96" t="s">
        <v>140</v>
      </c>
      <c r="E84" s="37">
        <v>0</v>
      </c>
      <c r="F84" s="37">
        <v>0</v>
      </c>
      <c r="G84" s="88">
        <v>1</v>
      </c>
      <c r="H84" s="188"/>
      <c r="I84" s="231"/>
      <c r="J84" s="97">
        <f>I78/H78</f>
        <v>0.96738645009247282</v>
      </c>
      <c r="K84" s="97">
        <f t="shared" si="9"/>
        <v>1.0337130522185933</v>
      </c>
    </row>
    <row r="85" spans="2:11" ht="14.25" x14ac:dyDescent="0.2">
      <c r="B85" s="153" t="s">
        <v>19</v>
      </c>
      <c r="C85" s="156"/>
      <c r="D85" s="156"/>
      <c r="E85" s="156"/>
      <c r="F85" s="156"/>
      <c r="G85" s="156"/>
      <c r="H85" s="156"/>
      <c r="I85" s="156"/>
      <c r="J85" s="157"/>
      <c r="K85" s="101">
        <f>K78+K79+K80+K81+K82+K83+K84</f>
        <v>7.5886699362870864</v>
      </c>
    </row>
    <row r="86" spans="2:11" ht="14.25" x14ac:dyDescent="0.2">
      <c r="B86" s="153" t="s">
        <v>20</v>
      </c>
      <c r="C86" s="156"/>
      <c r="D86" s="156"/>
      <c r="E86" s="156"/>
      <c r="F86" s="156"/>
      <c r="G86" s="156"/>
      <c r="H86" s="156"/>
      <c r="I86" s="156"/>
      <c r="J86" s="157"/>
      <c r="K86" s="102">
        <f>K85/7</f>
        <v>1.0840957051838696</v>
      </c>
    </row>
    <row r="87" spans="2:11" ht="23.25" customHeight="1" x14ac:dyDescent="0.2">
      <c r="B87" s="196" t="s">
        <v>385</v>
      </c>
      <c r="C87" s="18" t="s">
        <v>34</v>
      </c>
      <c r="D87" s="96" t="s">
        <v>27</v>
      </c>
      <c r="E87" s="37">
        <v>186000</v>
      </c>
      <c r="F87" s="37">
        <v>206668</v>
      </c>
      <c r="G87" s="96">
        <f>F87/E87</f>
        <v>1.1111182795698924</v>
      </c>
      <c r="H87" s="96">
        <v>23142.3</v>
      </c>
      <c r="I87" s="96">
        <v>23108.799999999999</v>
      </c>
      <c r="J87" s="96">
        <f>I87/H87</f>
        <v>0.99855243428699825</v>
      </c>
      <c r="K87" s="96">
        <f>G87/J87</f>
        <v>1.112729027958627</v>
      </c>
    </row>
    <row r="88" spans="2:11" ht="25.5" x14ac:dyDescent="0.2">
      <c r="B88" s="197"/>
      <c r="C88" s="18" t="s">
        <v>35</v>
      </c>
      <c r="D88" s="96" t="s">
        <v>27</v>
      </c>
      <c r="E88" s="37">
        <v>780</v>
      </c>
      <c r="F88" s="37">
        <v>817</v>
      </c>
      <c r="G88" s="96">
        <f t="shared" ref="G88:G92" si="10">F88/E88</f>
        <v>1.0474358974358975</v>
      </c>
      <c r="H88" s="96">
        <v>38212.699999999997</v>
      </c>
      <c r="I88" s="96">
        <v>38071.4</v>
      </c>
      <c r="J88" s="96">
        <f>I87/H87</f>
        <v>0.99855243428699825</v>
      </c>
      <c r="K88" s="96">
        <f t="shared" ref="K88:K92" si="11">G88/J88</f>
        <v>1.0489543277552609</v>
      </c>
    </row>
    <row r="89" spans="2:11" ht="89.25" x14ac:dyDescent="0.2">
      <c r="B89" s="197"/>
      <c r="C89" s="18" t="s">
        <v>407</v>
      </c>
      <c r="D89" s="96" t="s">
        <v>27</v>
      </c>
      <c r="E89" s="37">
        <v>345</v>
      </c>
      <c r="F89" s="37">
        <v>368</v>
      </c>
      <c r="G89" s="96">
        <f t="shared" si="10"/>
        <v>1.0666666666666667</v>
      </c>
      <c r="H89" s="96">
        <v>22684.3</v>
      </c>
      <c r="I89" s="96">
        <v>22593.7</v>
      </c>
      <c r="J89" s="126">
        <f>I89/H89</f>
        <v>0.99600604823600469</v>
      </c>
      <c r="K89" s="126">
        <f>G89/J89</f>
        <v>1.0709439652056398</v>
      </c>
    </row>
    <row r="90" spans="2:11" ht="25.5" x14ac:dyDescent="0.2">
      <c r="B90" s="197"/>
      <c r="C90" s="18" t="s">
        <v>36</v>
      </c>
      <c r="D90" s="96" t="s">
        <v>31</v>
      </c>
      <c r="E90" s="37">
        <v>7</v>
      </c>
      <c r="F90" s="37">
        <v>7</v>
      </c>
      <c r="G90" s="96">
        <f t="shared" si="10"/>
        <v>1</v>
      </c>
      <c r="H90" s="96">
        <v>2862.3</v>
      </c>
      <c r="I90" s="96">
        <v>2826.3</v>
      </c>
      <c r="J90" s="96">
        <f>I87/H87</f>
        <v>0.99855243428699825</v>
      </c>
      <c r="K90" s="96">
        <f t="shared" si="11"/>
        <v>1.0014496641971891</v>
      </c>
    </row>
    <row r="91" spans="2:11" ht="51" x14ac:dyDescent="0.2">
      <c r="B91" s="197"/>
      <c r="C91" s="18" t="s">
        <v>386</v>
      </c>
      <c r="D91" s="96" t="s">
        <v>27</v>
      </c>
      <c r="E91" s="37">
        <v>9300</v>
      </c>
      <c r="F91" s="37">
        <v>13415</v>
      </c>
      <c r="G91" s="96">
        <f t="shared" si="10"/>
        <v>1.4424731182795698</v>
      </c>
      <c r="H91" s="96">
        <v>4455.8</v>
      </c>
      <c r="I91" s="96">
        <v>4442.3</v>
      </c>
      <c r="J91" s="96">
        <f>I87/H87</f>
        <v>0.99855243428699825</v>
      </c>
      <c r="K91" s="96">
        <f t="shared" si="11"/>
        <v>1.4445642199145472</v>
      </c>
    </row>
    <row r="92" spans="2:11" ht="25.5" x14ac:dyDescent="0.2">
      <c r="B92" s="197"/>
      <c r="C92" s="18" t="s">
        <v>37</v>
      </c>
      <c r="D92" s="96" t="s">
        <v>18</v>
      </c>
      <c r="E92" s="37">
        <v>100</v>
      </c>
      <c r="F92" s="37">
        <v>100</v>
      </c>
      <c r="G92" s="96">
        <f t="shared" si="10"/>
        <v>1</v>
      </c>
      <c r="H92" s="96">
        <v>6428.3</v>
      </c>
      <c r="I92" s="96">
        <v>6320.7</v>
      </c>
      <c r="J92" s="96">
        <f>I87/H87</f>
        <v>0.99855243428699825</v>
      </c>
      <c r="K92" s="96">
        <f t="shared" si="11"/>
        <v>1.0014496641971891</v>
      </c>
    </row>
    <row r="93" spans="2:11" ht="14.25" x14ac:dyDescent="0.2">
      <c r="B93" s="153" t="s">
        <v>19</v>
      </c>
      <c r="C93" s="156"/>
      <c r="D93" s="156"/>
      <c r="E93" s="156"/>
      <c r="F93" s="156"/>
      <c r="G93" s="156"/>
      <c r="H93" s="156"/>
      <c r="I93" s="156"/>
      <c r="J93" s="157"/>
      <c r="K93" s="101">
        <f>K87+K88+K89+K90+K91+K92</f>
        <v>6.6800908692284526</v>
      </c>
    </row>
    <row r="94" spans="2:11" ht="14.25" x14ac:dyDescent="0.2">
      <c r="B94" s="153" t="s">
        <v>20</v>
      </c>
      <c r="C94" s="156"/>
      <c r="D94" s="156"/>
      <c r="E94" s="156"/>
      <c r="F94" s="156"/>
      <c r="G94" s="156"/>
      <c r="H94" s="156"/>
      <c r="I94" s="156"/>
      <c r="J94" s="157"/>
      <c r="K94" s="142">
        <f>K93/6</f>
        <v>1.113348478204742</v>
      </c>
    </row>
    <row r="95" spans="2:11" ht="41.25" customHeight="1" x14ac:dyDescent="0.2">
      <c r="B95" s="196" t="s">
        <v>387</v>
      </c>
      <c r="C95" s="18" t="s">
        <v>38</v>
      </c>
      <c r="D95" s="150" t="s">
        <v>27</v>
      </c>
      <c r="E95" s="37">
        <v>1740</v>
      </c>
      <c r="F95" s="37">
        <v>1797</v>
      </c>
      <c r="G95" s="150">
        <f>F95/E95</f>
        <v>1.0327586206896551</v>
      </c>
      <c r="H95" s="192">
        <v>56458.87</v>
      </c>
      <c r="I95" s="192">
        <v>55142.66</v>
      </c>
      <c r="J95" s="150">
        <f>I95/H95</f>
        <v>0.97668727695045976</v>
      </c>
      <c r="K95" s="96">
        <f>G95/J95</f>
        <v>1.0574097206572288</v>
      </c>
    </row>
    <row r="96" spans="2:11" ht="38.25" x14ac:dyDescent="0.2">
      <c r="B96" s="197"/>
      <c r="C96" s="18" t="s">
        <v>39</v>
      </c>
      <c r="D96" s="150" t="s">
        <v>31</v>
      </c>
      <c r="E96" s="37">
        <v>21</v>
      </c>
      <c r="F96" s="37">
        <v>23</v>
      </c>
      <c r="G96" s="150">
        <f t="shared" ref="G96:G103" si="12">F96/E96</f>
        <v>1.0952380952380953</v>
      </c>
      <c r="H96" s="192"/>
      <c r="I96" s="192"/>
      <c r="J96" s="150">
        <f>I95/H95</f>
        <v>0.97668727695045976</v>
      </c>
      <c r="K96" s="96">
        <f>G96/J95</f>
        <v>1.1213805289424783</v>
      </c>
    </row>
    <row r="97" spans="2:11" ht="51" x14ac:dyDescent="0.2">
      <c r="B97" s="197"/>
      <c r="C97" s="18" t="s">
        <v>234</v>
      </c>
      <c r="D97" s="150" t="s">
        <v>27</v>
      </c>
      <c r="E97" s="37">
        <v>6300</v>
      </c>
      <c r="F97" s="37">
        <v>6623</v>
      </c>
      <c r="G97" s="150">
        <f t="shared" si="12"/>
        <v>1.0512698412698414</v>
      </c>
      <c r="H97" s="192"/>
      <c r="I97" s="192"/>
      <c r="J97" s="150">
        <f>I95/H95</f>
        <v>0.97668727695045976</v>
      </c>
      <c r="K97" s="96">
        <f>G97/J97</f>
        <v>1.0763627888675411</v>
      </c>
    </row>
    <row r="98" spans="2:11" ht="38.25" x14ac:dyDescent="0.2">
      <c r="B98" s="197"/>
      <c r="C98" s="18" t="s">
        <v>235</v>
      </c>
      <c r="D98" s="150" t="s">
        <v>31</v>
      </c>
      <c r="E98" s="37">
        <v>170</v>
      </c>
      <c r="F98" s="37">
        <v>174</v>
      </c>
      <c r="G98" s="150">
        <f t="shared" si="12"/>
        <v>1.0235294117647058</v>
      </c>
      <c r="H98" s="192"/>
      <c r="I98" s="192"/>
      <c r="J98" s="150">
        <f>I95/H95</f>
        <v>0.97668727695045976</v>
      </c>
      <c r="K98" s="95">
        <f>G98/J97</f>
        <v>1.0479602180961163</v>
      </c>
    </row>
    <row r="99" spans="2:11" ht="91.5" customHeight="1" x14ac:dyDescent="0.2">
      <c r="B99" s="197"/>
      <c r="C99" s="99" t="s">
        <v>313</v>
      </c>
      <c r="D99" s="150" t="s">
        <v>18</v>
      </c>
      <c r="E99" s="37">
        <v>8.1999999999999993</v>
      </c>
      <c r="F99" s="37">
        <v>8.3000000000000007</v>
      </c>
      <c r="G99" s="150">
        <f>F99/E99</f>
        <v>1.0121951219512197</v>
      </c>
      <c r="H99" s="192"/>
      <c r="I99" s="192"/>
      <c r="J99" s="27">
        <f>I95/H95</f>
        <v>0.97668727695045976</v>
      </c>
      <c r="K99" s="56">
        <f t="shared" ref="K99:K105" si="13">G99/J99</f>
        <v>1.036355388094772</v>
      </c>
    </row>
    <row r="100" spans="2:11" ht="65.25" customHeight="1" x14ac:dyDescent="0.2">
      <c r="B100" s="197"/>
      <c r="C100" s="18" t="s">
        <v>256</v>
      </c>
      <c r="D100" s="150" t="s">
        <v>246</v>
      </c>
      <c r="E100" s="37">
        <v>3000</v>
      </c>
      <c r="F100" s="37">
        <v>2979</v>
      </c>
      <c r="G100" s="150">
        <f t="shared" si="12"/>
        <v>0.99299999999999999</v>
      </c>
      <c r="H100" s="192"/>
      <c r="I100" s="192"/>
      <c r="J100" s="149">
        <f>I95/H95</f>
        <v>0.97668727695045976</v>
      </c>
      <c r="K100" s="96">
        <f t="shared" si="13"/>
        <v>1.0167020943494565</v>
      </c>
    </row>
    <row r="101" spans="2:11" ht="55.5" customHeight="1" x14ac:dyDescent="0.2">
      <c r="B101" s="197"/>
      <c r="C101" s="18" t="s">
        <v>257</v>
      </c>
      <c r="D101" s="150" t="s">
        <v>143</v>
      </c>
      <c r="E101" s="37">
        <v>148</v>
      </c>
      <c r="F101" s="37">
        <v>150</v>
      </c>
      <c r="G101" s="150">
        <f t="shared" si="12"/>
        <v>1.0135135135135136</v>
      </c>
      <c r="H101" s="192"/>
      <c r="I101" s="192"/>
      <c r="J101" s="149">
        <f>I95/H95</f>
        <v>0.97668727695045976</v>
      </c>
      <c r="K101" s="96">
        <f t="shared" si="13"/>
        <v>1.0377052485807305</v>
      </c>
    </row>
    <row r="102" spans="2:11" ht="114.75" x14ac:dyDescent="0.2">
      <c r="B102" s="197"/>
      <c r="C102" s="18" t="s">
        <v>40</v>
      </c>
      <c r="D102" s="150" t="s">
        <v>18</v>
      </c>
      <c r="E102" s="37">
        <v>3.5</v>
      </c>
      <c r="F102" s="37">
        <v>3.3</v>
      </c>
      <c r="G102" s="150">
        <f t="shared" si="12"/>
        <v>0.94285714285714284</v>
      </c>
      <c r="H102" s="192"/>
      <c r="I102" s="192"/>
      <c r="J102" s="150">
        <f>I95/H95</f>
        <v>0.97668727695045976</v>
      </c>
      <c r="K102" s="96">
        <f t="shared" si="13"/>
        <v>0.9653623683939595</v>
      </c>
    </row>
    <row r="103" spans="2:11" ht="102" x14ac:dyDescent="0.2">
      <c r="B103" s="197"/>
      <c r="C103" s="18" t="s">
        <v>314</v>
      </c>
      <c r="D103" s="150" t="s">
        <v>18</v>
      </c>
      <c r="E103" s="37">
        <v>6.1</v>
      </c>
      <c r="F103" s="37">
        <v>6.1</v>
      </c>
      <c r="G103" s="150">
        <f t="shared" si="12"/>
        <v>1</v>
      </c>
      <c r="H103" s="192"/>
      <c r="I103" s="192"/>
      <c r="J103" s="150">
        <f>I95/H95</f>
        <v>0.97668727695045976</v>
      </c>
      <c r="K103" s="96">
        <f t="shared" si="13"/>
        <v>1.0238691785996541</v>
      </c>
    </row>
    <row r="104" spans="2:11" ht="114.75" x14ac:dyDescent="0.2">
      <c r="B104" s="197"/>
      <c r="C104" s="18" t="s">
        <v>236</v>
      </c>
      <c r="D104" s="150" t="s">
        <v>18</v>
      </c>
      <c r="E104" s="37">
        <v>57</v>
      </c>
      <c r="F104" s="37">
        <v>60.1</v>
      </c>
      <c r="G104" s="150">
        <f t="shared" ref="G104:G105" si="14">F104/E104</f>
        <v>1.0543859649122806</v>
      </c>
      <c r="H104" s="192"/>
      <c r="I104" s="192"/>
      <c r="J104" s="150">
        <f>I95/H95</f>
        <v>0.97668727695045976</v>
      </c>
      <c r="K104" s="96">
        <f t="shared" si="13"/>
        <v>1.0795532918217403</v>
      </c>
    </row>
    <row r="105" spans="2:11" ht="102" x14ac:dyDescent="0.2">
      <c r="B105" s="203"/>
      <c r="C105" s="33" t="s">
        <v>237</v>
      </c>
      <c r="D105" s="8" t="s">
        <v>18</v>
      </c>
      <c r="E105" s="37">
        <v>89.7</v>
      </c>
      <c r="F105" s="37">
        <v>97.9</v>
      </c>
      <c r="G105" s="150">
        <f t="shared" si="14"/>
        <v>1.0914158305462653</v>
      </c>
      <c r="H105" s="192"/>
      <c r="I105" s="192"/>
      <c r="J105" s="150">
        <f>I95/H95</f>
        <v>0.97668727695045976</v>
      </c>
      <c r="K105" s="96">
        <f t="shared" si="13"/>
        <v>1.1174670299320639</v>
      </c>
    </row>
    <row r="106" spans="2:11" ht="14.25" x14ac:dyDescent="0.2">
      <c r="B106" s="153" t="s">
        <v>19</v>
      </c>
      <c r="C106" s="156"/>
      <c r="D106" s="156"/>
      <c r="E106" s="156"/>
      <c r="F106" s="156"/>
      <c r="G106" s="156"/>
      <c r="H106" s="156"/>
      <c r="I106" s="156"/>
      <c r="J106" s="157"/>
      <c r="K106" s="101">
        <f>K95+K96+K97+K98+K99+K100+K101+K102+K103+K104+K105</f>
        <v>11.580127856335741</v>
      </c>
    </row>
    <row r="107" spans="2:11" ht="14.25" x14ac:dyDescent="0.2">
      <c r="B107" s="153" t="s">
        <v>20</v>
      </c>
      <c r="C107" s="156"/>
      <c r="D107" s="156"/>
      <c r="E107" s="156"/>
      <c r="F107" s="156"/>
      <c r="G107" s="156"/>
      <c r="H107" s="156"/>
      <c r="I107" s="156"/>
      <c r="J107" s="157"/>
      <c r="K107" s="101">
        <f>K106/11</f>
        <v>1.052738896030522</v>
      </c>
    </row>
    <row r="108" spans="2:11" ht="38.25" x14ac:dyDescent="0.2">
      <c r="B108" s="196" t="s">
        <v>351</v>
      </c>
      <c r="C108" s="18" t="s">
        <v>41</v>
      </c>
      <c r="D108" s="96" t="s">
        <v>18</v>
      </c>
      <c r="E108" s="37">
        <v>20989</v>
      </c>
      <c r="F108" s="37">
        <v>21127</v>
      </c>
      <c r="G108" s="96">
        <f>F108/E108</f>
        <v>1.0065748725522894</v>
      </c>
      <c r="H108" s="192">
        <v>302.89999999999998</v>
      </c>
      <c r="I108" s="204">
        <v>302.89999999999998</v>
      </c>
      <c r="J108" s="96">
        <f>I108/H108</f>
        <v>1</v>
      </c>
      <c r="K108" s="96">
        <f>G108/J108</f>
        <v>1.0065748725522894</v>
      </c>
    </row>
    <row r="109" spans="2:11" ht="25.5" x14ac:dyDescent="0.2">
      <c r="B109" s="197"/>
      <c r="C109" s="18" t="s">
        <v>42</v>
      </c>
      <c r="D109" s="96" t="s">
        <v>18</v>
      </c>
      <c r="E109" s="37">
        <v>1.05</v>
      </c>
      <c r="F109" s="37">
        <v>1.69</v>
      </c>
      <c r="G109" s="96">
        <f t="shared" ref="G109:G110" si="15">F109/E109</f>
        <v>1.6095238095238094</v>
      </c>
      <c r="H109" s="192"/>
      <c r="I109" s="204"/>
      <c r="J109" s="96">
        <f>I108/H108</f>
        <v>1</v>
      </c>
      <c r="K109" s="96">
        <f>G109/J109</f>
        <v>1.6095238095238094</v>
      </c>
    </row>
    <row r="110" spans="2:11" ht="38.25" x14ac:dyDescent="0.2">
      <c r="B110" s="197"/>
      <c r="C110" s="18" t="s">
        <v>43</v>
      </c>
      <c r="D110" s="96" t="s">
        <v>18</v>
      </c>
      <c r="E110" s="37">
        <v>47.4</v>
      </c>
      <c r="F110" s="37">
        <v>48.4</v>
      </c>
      <c r="G110" s="96">
        <f t="shared" si="15"/>
        <v>1.0210970464135021</v>
      </c>
      <c r="H110" s="192"/>
      <c r="I110" s="204"/>
      <c r="J110" s="96">
        <f>I108/H108</f>
        <v>1</v>
      </c>
      <c r="K110" s="96">
        <f>G110/J110</f>
        <v>1.0210970464135021</v>
      </c>
    </row>
    <row r="111" spans="2:11" ht="114.75" x14ac:dyDescent="0.2">
      <c r="B111" s="203"/>
      <c r="C111" s="33" t="s">
        <v>391</v>
      </c>
      <c r="D111" s="14" t="s">
        <v>27</v>
      </c>
      <c r="E111" s="37">
        <v>2</v>
      </c>
      <c r="F111" s="37">
        <v>2</v>
      </c>
      <c r="G111" s="96">
        <f>F111/E111</f>
        <v>1</v>
      </c>
      <c r="H111" s="124">
        <v>268</v>
      </c>
      <c r="I111" s="125">
        <v>268</v>
      </c>
      <c r="J111" s="96">
        <f>I111/H111</f>
        <v>1</v>
      </c>
      <c r="K111" s="96">
        <f>G111/J111</f>
        <v>1</v>
      </c>
    </row>
    <row r="112" spans="2:11" ht="14.25" x14ac:dyDescent="0.2">
      <c r="B112" s="153" t="s">
        <v>19</v>
      </c>
      <c r="C112" s="156"/>
      <c r="D112" s="156"/>
      <c r="E112" s="156"/>
      <c r="F112" s="156"/>
      <c r="G112" s="156"/>
      <c r="H112" s="156"/>
      <c r="I112" s="156"/>
      <c r="J112" s="157"/>
      <c r="K112" s="101">
        <f>K108+K109+K110+K111</f>
        <v>4.6371957284896013</v>
      </c>
    </row>
    <row r="113" spans="2:11" ht="14.25" x14ac:dyDescent="0.2">
      <c r="B113" s="153" t="s">
        <v>20</v>
      </c>
      <c r="C113" s="156"/>
      <c r="D113" s="156"/>
      <c r="E113" s="156"/>
      <c r="F113" s="156"/>
      <c r="G113" s="156"/>
      <c r="H113" s="156"/>
      <c r="I113" s="156"/>
      <c r="J113" s="157"/>
      <c r="K113" s="142">
        <f>K112/4</f>
        <v>1.1592989321224003</v>
      </c>
    </row>
    <row r="114" spans="2:11" ht="78.75" customHeight="1" x14ac:dyDescent="0.2">
      <c r="B114" s="196" t="s">
        <v>388</v>
      </c>
      <c r="C114" s="18" t="s">
        <v>44</v>
      </c>
      <c r="D114" s="96" t="s">
        <v>18</v>
      </c>
      <c r="E114" s="37">
        <v>51.5</v>
      </c>
      <c r="F114" s="37">
        <v>51.5</v>
      </c>
      <c r="G114" s="96">
        <f>F114/E114</f>
        <v>1</v>
      </c>
      <c r="H114" s="96">
        <v>4840.9399999999996</v>
      </c>
      <c r="I114" s="96">
        <v>4840.9399999999996</v>
      </c>
      <c r="J114" s="96">
        <f>I114/H114</f>
        <v>1</v>
      </c>
      <c r="K114" s="96">
        <f>G114/J114</f>
        <v>1</v>
      </c>
    </row>
    <row r="115" spans="2:11" ht="115.5" customHeight="1" x14ac:dyDescent="0.2">
      <c r="B115" s="197"/>
      <c r="C115" s="18" t="s">
        <v>133</v>
      </c>
      <c r="D115" s="96" t="s">
        <v>18</v>
      </c>
      <c r="E115" s="37">
        <v>30.9</v>
      </c>
      <c r="F115" s="37">
        <v>30.9</v>
      </c>
      <c r="G115" s="96">
        <f>F115/E115</f>
        <v>1</v>
      </c>
      <c r="H115" s="94">
        <v>214.2</v>
      </c>
      <c r="I115" s="56">
        <v>214.2</v>
      </c>
      <c r="J115" s="117">
        <f>I115/H115</f>
        <v>1</v>
      </c>
      <c r="K115" s="117">
        <f t="shared" ref="K115" si="16">G115/J115</f>
        <v>1</v>
      </c>
    </row>
    <row r="116" spans="2:11" ht="89.25" x14ac:dyDescent="0.2">
      <c r="B116" s="197"/>
      <c r="C116" s="18" t="s">
        <v>312</v>
      </c>
      <c r="D116" s="96" t="s">
        <v>18</v>
      </c>
      <c r="E116" s="37">
        <v>26.5</v>
      </c>
      <c r="F116" s="37">
        <v>26.5</v>
      </c>
      <c r="G116" s="96">
        <f>F116/E116</f>
        <v>1</v>
      </c>
      <c r="H116" s="160">
        <v>3720.2</v>
      </c>
      <c r="I116" s="186">
        <v>3720.2</v>
      </c>
      <c r="J116" s="148">
        <f>I116/H116</f>
        <v>1</v>
      </c>
      <c r="K116" s="148">
        <f>J116</f>
        <v>1</v>
      </c>
    </row>
    <row r="117" spans="2:11" ht="76.5" x14ac:dyDescent="0.2">
      <c r="B117" s="197"/>
      <c r="C117" s="13" t="s">
        <v>233</v>
      </c>
      <c r="D117" s="14" t="s">
        <v>29</v>
      </c>
      <c r="E117" s="37">
        <v>1</v>
      </c>
      <c r="F117" s="37">
        <v>1</v>
      </c>
      <c r="G117" s="117">
        <f>F117/E117</f>
        <v>1</v>
      </c>
      <c r="H117" s="210"/>
      <c r="I117" s="188"/>
      <c r="J117" s="148">
        <f>I116/H116</f>
        <v>1</v>
      </c>
      <c r="K117" s="148">
        <f>G117/J117</f>
        <v>1</v>
      </c>
    </row>
    <row r="118" spans="2:11" ht="38.25" x14ac:dyDescent="0.2">
      <c r="B118" s="203"/>
      <c r="C118" s="47" t="s">
        <v>389</v>
      </c>
      <c r="D118" s="14" t="s">
        <v>29</v>
      </c>
      <c r="E118" s="37">
        <v>1</v>
      </c>
      <c r="F118" s="37">
        <v>1</v>
      </c>
      <c r="G118" s="96">
        <f>F118/E118</f>
        <v>1</v>
      </c>
      <c r="H118" s="117">
        <v>951.8</v>
      </c>
      <c r="I118" s="119">
        <v>951.8</v>
      </c>
      <c r="J118" s="117">
        <f>I118/H118</f>
        <v>1</v>
      </c>
      <c r="K118" s="117">
        <f>G118/J118</f>
        <v>1</v>
      </c>
    </row>
    <row r="119" spans="2:11" ht="14.25" x14ac:dyDescent="0.2">
      <c r="B119" s="153" t="s">
        <v>19</v>
      </c>
      <c r="C119" s="156"/>
      <c r="D119" s="156"/>
      <c r="E119" s="156"/>
      <c r="F119" s="156"/>
      <c r="G119" s="156"/>
      <c r="H119" s="156"/>
      <c r="I119" s="156"/>
      <c r="J119" s="157"/>
      <c r="K119" s="101">
        <f>K114+K115+K116+K117+K118</f>
        <v>5</v>
      </c>
    </row>
    <row r="120" spans="2:11" ht="14.25" x14ac:dyDescent="0.2">
      <c r="B120" s="153" t="s">
        <v>20</v>
      </c>
      <c r="C120" s="156"/>
      <c r="D120" s="156"/>
      <c r="E120" s="156"/>
      <c r="F120" s="156"/>
      <c r="G120" s="156"/>
      <c r="H120" s="156"/>
      <c r="I120" s="156"/>
      <c r="J120" s="157"/>
      <c r="K120" s="142">
        <f>K119/5</f>
        <v>1</v>
      </c>
    </row>
    <row r="121" spans="2:11" ht="76.5" x14ac:dyDescent="0.2">
      <c r="B121" s="196" t="s">
        <v>390</v>
      </c>
      <c r="C121" s="18" t="s">
        <v>45</v>
      </c>
      <c r="D121" s="96" t="s">
        <v>29</v>
      </c>
      <c r="E121" s="37">
        <v>6</v>
      </c>
      <c r="F121" s="37">
        <v>6</v>
      </c>
      <c r="G121" s="96">
        <f>F121/E121</f>
        <v>1</v>
      </c>
      <c r="H121" s="273" t="s">
        <v>261</v>
      </c>
      <c r="I121" s="274"/>
      <c r="J121" s="96">
        <v>1</v>
      </c>
      <c r="K121" s="96">
        <f>G121/J121</f>
        <v>1</v>
      </c>
    </row>
    <row r="122" spans="2:11" ht="76.5" x14ac:dyDescent="0.2">
      <c r="B122" s="197"/>
      <c r="C122" s="18" t="s">
        <v>46</v>
      </c>
      <c r="D122" s="96" t="s">
        <v>29</v>
      </c>
      <c r="E122" s="37">
        <v>14</v>
      </c>
      <c r="F122" s="37">
        <v>14</v>
      </c>
      <c r="G122" s="96">
        <f t="shared" ref="G122:G124" si="17">F122/E122</f>
        <v>1</v>
      </c>
      <c r="H122" s="126">
        <v>1149.9000000000001</v>
      </c>
      <c r="I122" s="126">
        <v>1149.9000000000001</v>
      </c>
      <c r="J122" s="96">
        <f>I122/H122</f>
        <v>1</v>
      </c>
      <c r="K122" s="96">
        <f>G122/J122</f>
        <v>1</v>
      </c>
    </row>
    <row r="123" spans="2:11" ht="89.25" x14ac:dyDescent="0.2">
      <c r="B123" s="197"/>
      <c r="C123" s="18" t="s">
        <v>47</v>
      </c>
      <c r="D123" s="96" t="s">
        <v>29</v>
      </c>
      <c r="E123" s="37">
        <v>6</v>
      </c>
      <c r="F123" s="37">
        <v>8</v>
      </c>
      <c r="G123" s="96">
        <f t="shared" si="17"/>
        <v>1.3333333333333333</v>
      </c>
      <c r="H123" s="126">
        <v>14.1</v>
      </c>
      <c r="I123" s="126">
        <v>14.1</v>
      </c>
      <c r="J123" s="126">
        <f t="shared" ref="J123:J124" si="18">I123/H123</f>
        <v>1</v>
      </c>
      <c r="K123" s="126">
        <f t="shared" ref="K123:K124" si="19">G123/J123</f>
        <v>1.3333333333333333</v>
      </c>
    </row>
    <row r="124" spans="2:11" ht="102" x14ac:dyDescent="0.2">
      <c r="B124" s="203"/>
      <c r="C124" s="10" t="s">
        <v>232</v>
      </c>
      <c r="D124" s="14" t="s">
        <v>29</v>
      </c>
      <c r="E124" s="37">
        <v>2</v>
      </c>
      <c r="F124" s="37">
        <v>2</v>
      </c>
      <c r="G124" s="96">
        <f t="shared" si="17"/>
        <v>1</v>
      </c>
      <c r="H124" s="126">
        <v>12.8</v>
      </c>
      <c r="I124" s="126">
        <v>12.8</v>
      </c>
      <c r="J124" s="126">
        <f t="shared" si="18"/>
        <v>1</v>
      </c>
      <c r="K124" s="126">
        <f t="shared" si="19"/>
        <v>1</v>
      </c>
    </row>
    <row r="125" spans="2:11" ht="14.25" x14ac:dyDescent="0.2">
      <c r="B125" s="153"/>
      <c r="C125" s="156"/>
      <c r="D125" s="156"/>
      <c r="E125" s="156"/>
      <c r="F125" s="156"/>
      <c r="G125" s="156"/>
      <c r="H125" s="156"/>
      <c r="I125" s="156"/>
      <c r="J125" s="157"/>
      <c r="K125" s="100">
        <f>K121+K122+K123+K124</f>
        <v>4.333333333333333</v>
      </c>
    </row>
    <row r="126" spans="2:11" ht="14.25" x14ac:dyDescent="0.2">
      <c r="B126" s="153" t="s">
        <v>20</v>
      </c>
      <c r="C126" s="156"/>
      <c r="D126" s="156"/>
      <c r="E126" s="156"/>
      <c r="F126" s="156"/>
      <c r="G126" s="156"/>
      <c r="H126" s="156"/>
      <c r="I126" s="156"/>
      <c r="J126" s="157"/>
      <c r="K126" s="143">
        <f>K125/4</f>
        <v>1.0833333333333333</v>
      </c>
    </row>
    <row r="127" spans="2:11" ht="163.5" customHeight="1" x14ac:dyDescent="0.2">
      <c r="B127" s="196" t="s">
        <v>352</v>
      </c>
      <c r="C127" s="18" t="s">
        <v>184</v>
      </c>
      <c r="D127" s="96" t="s">
        <v>18</v>
      </c>
      <c r="E127" s="37">
        <v>12</v>
      </c>
      <c r="F127" s="37">
        <v>12</v>
      </c>
      <c r="G127" s="96">
        <f>F127/E127</f>
        <v>1</v>
      </c>
      <c r="H127" s="205">
        <v>424</v>
      </c>
      <c r="I127" s="160">
        <v>424</v>
      </c>
      <c r="J127" s="96">
        <f>I127/H127</f>
        <v>1</v>
      </c>
      <c r="K127" s="96">
        <f>G127/J127</f>
        <v>1</v>
      </c>
    </row>
    <row r="128" spans="2:11" ht="267.75" x14ac:dyDescent="0.2">
      <c r="B128" s="197"/>
      <c r="C128" s="18" t="s">
        <v>185</v>
      </c>
      <c r="D128" s="96" t="s">
        <v>18</v>
      </c>
      <c r="E128" s="37">
        <v>23</v>
      </c>
      <c r="F128" s="37">
        <v>23</v>
      </c>
      <c r="G128" s="96">
        <f t="shared" ref="G128:G135" si="20">F128/E128</f>
        <v>1</v>
      </c>
      <c r="H128" s="206"/>
      <c r="I128" s="161"/>
      <c r="J128" s="96">
        <f>I127/H127</f>
        <v>1</v>
      </c>
      <c r="K128" s="96">
        <f t="shared" ref="K128:K135" si="21">G128/J128</f>
        <v>1</v>
      </c>
    </row>
    <row r="129" spans="2:11" ht="105.75" customHeight="1" x14ac:dyDescent="0.2">
      <c r="B129" s="197"/>
      <c r="C129" s="18" t="s">
        <v>186</v>
      </c>
      <c r="D129" s="96" t="s">
        <v>29</v>
      </c>
      <c r="E129" s="37">
        <v>2</v>
      </c>
      <c r="F129" s="37">
        <v>2</v>
      </c>
      <c r="G129" s="96">
        <f t="shared" si="20"/>
        <v>1</v>
      </c>
      <c r="H129" s="206"/>
      <c r="I129" s="161"/>
      <c r="J129" s="96">
        <f>I127/H127</f>
        <v>1</v>
      </c>
      <c r="K129" s="96">
        <f t="shared" si="21"/>
        <v>1</v>
      </c>
    </row>
    <row r="130" spans="2:11" ht="229.5" x14ac:dyDescent="0.2">
      <c r="B130" s="197"/>
      <c r="C130" s="18" t="s">
        <v>187</v>
      </c>
      <c r="D130" s="96" t="s">
        <v>27</v>
      </c>
      <c r="E130" s="37">
        <v>1598</v>
      </c>
      <c r="F130" s="37">
        <v>1598</v>
      </c>
      <c r="G130" s="96">
        <f t="shared" si="20"/>
        <v>1</v>
      </c>
      <c r="H130" s="206"/>
      <c r="I130" s="161"/>
      <c r="J130" s="96">
        <f>I127/H127</f>
        <v>1</v>
      </c>
      <c r="K130" s="96">
        <f t="shared" si="21"/>
        <v>1</v>
      </c>
    </row>
    <row r="131" spans="2:11" ht="127.5" x14ac:dyDescent="0.2">
      <c r="B131" s="197"/>
      <c r="C131" s="18" t="s">
        <v>188</v>
      </c>
      <c r="D131" s="96" t="s">
        <v>29</v>
      </c>
      <c r="E131" s="37">
        <v>46</v>
      </c>
      <c r="F131" s="37">
        <v>46</v>
      </c>
      <c r="G131" s="96">
        <f t="shared" si="20"/>
        <v>1</v>
      </c>
      <c r="H131" s="206"/>
      <c r="I131" s="161"/>
      <c r="J131" s="96">
        <f>I127/H127</f>
        <v>1</v>
      </c>
      <c r="K131" s="96">
        <f t="shared" si="21"/>
        <v>1</v>
      </c>
    </row>
    <row r="132" spans="2:11" ht="140.25" x14ac:dyDescent="0.2">
      <c r="B132" s="197"/>
      <c r="C132" s="18" t="s">
        <v>189</v>
      </c>
      <c r="D132" s="96" t="s">
        <v>27</v>
      </c>
      <c r="E132" s="37">
        <v>146</v>
      </c>
      <c r="F132" s="37">
        <v>146</v>
      </c>
      <c r="G132" s="96">
        <f t="shared" si="20"/>
        <v>1</v>
      </c>
      <c r="H132" s="206"/>
      <c r="I132" s="161"/>
      <c r="J132" s="96">
        <f>I127/H127</f>
        <v>1</v>
      </c>
      <c r="K132" s="96">
        <f t="shared" si="21"/>
        <v>1</v>
      </c>
    </row>
    <row r="133" spans="2:11" ht="165.75" x14ac:dyDescent="0.2">
      <c r="B133" s="197"/>
      <c r="C133" s="18" t="s">
        <v>190</v>
      </c>
      <c r="D133" s="96" t="s">
        <v>29</v>
      </c>
      <c r="E133" s="37">
        <v>11</v>
      </c>
      <c r="F133" s="37">
        <v>11</v>
      </c>
      <c r="G133" s="96">
        <f t="shared" si="20"/>
        <v>1</v>
      </c>
      <c r="H133" s="206"/>
      <c r="I133" s="161"/>
      <c r="J133" s="96">
        <f>I127/H127</f>
        <v>1</v>
      </c>
      <c r="K133" s="96">
        <f t="shared" si="21"/>
        <v>1</v>
      </c>
    </row>
    <row r="134" spans="2:11" ht="204" x14ac:dyDescent="0.2">
      <c r="B134" s="197"/>
      <c r="C134" s="18" t="s">
        <v>191</v>
      </c>
      <c r="D134" s="96" t="s">
        <v>27</v>
      </c>
      <c r="E134" s="37">
        <v>124</v>
      </c>
      <c r="F134" s="37">
        <v>124</v>
      </c>
      <c r="G134" s="96">
        <f t="shared" si="20"/>
        <v>1</v>
      </c>
      <c r="H134" s="206"/>
      <c r="I134" s="161"/>
      <c r="J134" s="96">
        <f>I127/H127</f>
        <v>1</v>
      </c>
      <c r="K134" s="96">
        <f t="shared" si="21"/>
        <v>1</v>
      </c>
    </row>
    <row r="135" spans="2:11" ht="180.75" customHeight="1" x14ac:dyDescent="0.2">
      <c r="B135" s="203"/>
      <c r="C135" s="18" t="s">
        <v>192</v>
      </c>
      <c r="D135" s="96" t="s">
        <v>29</v>
      </c>
      <c r="E135" s="37">
        <v>3</v>
      </c>
      <c r="F135" s="37">
        <v>3</v>
      </c>
      <c r="G135" s="96">
        <f t="shared" si="20"/>
        <v>1</v>
      </c>
      <c r="H135" s="207"/>
      <c r="I135" s="162"/>
      <c r="J135" s="96">
        <f>I127/H127</f>
        <v>1</v>
      </c>
      <c r="K135" s="96">
        <f t="shared" si="21"/>
        <v>1</v>
      </c>
    </row>
    <row r="136" spans="2:11" ht="14.25" x14ac:dyDescent="0.2">
      <c r="B136" s="153" t="s">
        <v>19</v>
      </c>
      <c r="C136" s="156"/>
      <c r="D136" s="156"/>
      <c r="E136" s="156"/>
      <c r="F136" s="156"/>
      <c r="G136" s="156"/>
      <c r="H136" s="156"/>
      <c r="I136" s="156"/>
      <c r="J136" s="157"/>
      <c r="K136" s="101">
        <f>K127+K128+K129+K130+K131+K132+K133+K134+K135</f>
        <v>9</v>
      </c>
    </row>
    <row r="137" spans="2:11" ht="14.25" x14ac:dyDescent="0.2">
      <c r="B137" s="153" t="s">
        <v>20</v>
      </c>
      <c r="C137" s="156"/>
      <c r="D137" s="156"/>
      <c r="E137" s="156"/>
      <c r="F137" s="156"/>
      <c r="G137" s="156"/>
      <c r="H137" s="156"/>
      <c r="I137" s="156"/>
      <c r="J137" s="157"/>
      <c r="K137" s="142">
        <f>K136/9</f>
        <v>1</v>
      </c>
    </row>
    <row r="138" spans="2:11" ht="76.5" x14ac:dyDescent="0.2">
      <c r="B138" s="196" t="s">
        <v>321</v>
      </c>
      <c r="C138" s="47" t="s">
        <v>264</v>
      </c>
      <c r="D138" s="96" t="s">
        <v>27</v>
      </c>
      <c r="E138" s="37">
        <v>45</v>
      </c>
      <c r="F138" s="37">
        <v>31</v>
      </c>
      <c r="G138" s="96">
        <f t="shared" ref="G138:G155" si="22">E138/F138</f>
        <v>1.4516129032258065</v>
      </c>
      <c r="H138" s="160">
        <v>62.26</v>
      </c>
      <c r="I138" s="160">
        <v>62.26</v>
      </c>
      <c r="J138" s="96">
        <f>I138/H138</f>
        <v>1</v>
      </c>
      <c r="K138" s="96">
        <f>G138/J138</f>
        <v>1.4516129032258065</v>
      </c>
    </row>
    <row r="139" spans="2:11" ht="56.25" customHeight="1" x14ac:dyDescent="0.2">
      <c r="B139" s="269"/>
      <c r="C139" s="18" t="s">
        <v>265</v>
      </c>
      <c r="D139" s="96" t="s">
        <v>27</v>
      </c>
      <c r="E139" s="37">
        <v>7</v>
      </c>
      <c r="F139" s="37">
        <v>9</v>
      </c>
      <c r="G139" s="96">
        <f t="shared" si="22"/>
        <v>0.77777777777777779</v>
      </c>
      <c r="H139" s="232"/>
      <c r="I139" s="232"/>
      <c r="J139" s="96">
        <f>I138/H138</f>
        <v>1</v>
      </c>
      <c r="K139" s="96">
        <f t="shared" ref="K139:K156" si="23">G139/J139</f>
        <v>0.77777777777777779</v>
      </c>
    </row>
    <row r="140" spans="2:11" ht="51" x14ac:dyDescent="0.2">
      <c r="B140" s="269"/>
      <c r="C140" s="18" t="s">
        <v>266</v>
      </c>
      <c r="D140" s="96" t="s">
        <v>18</v>
      </c>
      <c r="E140" s="37">
        <v>5</v>
      </c>
      <c r="F140" s="37">
        <v>7</v>
      </c>
      <c r="G140" s="96">
        <f t="shared" si="22"/>
        <v>0.7142857142857143</v>
      </c>
      <c r="H140" s="232"/>
      <c r="I140" s="232"/>
      <c r="J140" s="96">
        <f>I138/H138</f>
        <v>1</v>
      </c>
      <c r="K140" s="96">
        <f t="shared" si="23"/>
        <v>0.7142857142857143</v>
      </c>
    </row>
    <row r="141" spans="2:11" ht="76.5" x14ac:dyDescent="0.2">
      <c r="B141" s="269"/>
      <c r="C141" s="18" t="s">
        <v>267</v>
      </c>
      <c r="D141" s="96" t="s">
        <v>27</v>
      </c>
      <c r="E141" s="37">
        <v>80</v>
      </c>
      <c r="F141" s="37">
        <v>105</v>
      </c>
      <c r="G141" s="96">
        <f>F141/E141</f>
        <v>1.3125</v>
      </c>
      <c r="H141" s="232"/>
      <c r="I141" s="232"/>
      <c r="J141" s="96">
        <f>I138/H138</f>
        <v>1</v>
      </c>
      <c r="K141" s="96">
        <f>G141/J141</f>
        <v>1.3125</v>
      </c>
    </row>
    <row r="142" spans="2:11" ht="127.5" x14ac:dyDescent="0.2">
      <c r="B142" s="197"/>
      <c r="C142" s="18" t="s">
        <v>268</v>
      </c>
      <c r="D142" s="96" t="s">
        <v>27</v>
      </c>
      <c r="E142" s="37">
        <v>66</v>
      </c>
      <c r="F142" s="37">
        <v>80</v>
      </c>
      <c r="G142" s="96">
        <f t="shared" si="22"/>
        <v>0.82499999999999996</v>
      </c>
      <c r="H142" s="232"/>
      <c r="I142" s="232"/>
      <c r="J142" s="96">
        <f>I138/H138</f>
        <v>1</v>
      </c>
      <c r="K142" s="96">
        <f t="shared" si="23"/>
        <v>0.82499999999999996</v>
      </c>
    </row>
    <row r="143" spans="2:11" ht="139.5" customHeight="1" x14ac:dyDescent="0.2">
      <c r="B143" s="197"/>
      <c r="C143" s="18" t="s">
        <v>269</v>
      </c>
      <c r="D143" s="96" t="s">
        <v>27</v>
      </c>
      <c r="E143" s="37">
        <v>55</v>
      </c>
      <c r="F143" s="37">
        <v>54</v>
      </c>
      <c r="G143" s="96">
        <f t="shared" si="22"/>
        <v>1.0185185185185186</v>
      </c>
      <c r="H143" s="232"/>
      <c r="I143" s="232"/>
      <c r="J143" s="96">
        <f>I138/H138</f>
        <v>1</v>
      </c>
      <c r="K143" s="96">
        <f t="shared" si="23"/>
        <v>1.0185185185185186</v>
      </c>
    </row>
    <row r="144" spans="2:11" ht="40.5" customHeight="1" x14ac:dyDescent="0.2">
      <c r="B144" s="197"/>
      <c r="C144" s="18" t="s">
        <v>270</v>
      </c>
      <c r="D144" s="96" t="s">
        <v>27</v>
      </c>
      <c r="E144" s="37">
        <v>280</v>
      </c>
      <c r="F144" s="37">
        <v>78</v>
      </c>
      <c r="G144" s="96">
        <f t="shared" si="22"/>
        <v>3.5897435897435899</v>
      </c>
      <c r="H144" s="232"/>
      <c r="I144" s="232"/>
      <c r="J144" s="96">
        <f>I138/H138</f>
        <v>1</v>
      </c>
      <c r="K144" s="96">
        <f t="shared" si="23"/>
        <v>3.5897435897435899</v>
      </c>
    </row>
    <row r="145" spans="2:11" ht="38.25" x14ac:dyDescent="0.2">
      <c r="B145" s="197"/>
      <c r="C145" s="99" t="s">
        <v>271</v>
      </c>
      <c r="D145" s="96" t="s">
        <v>27</v>
      </c>
      <c r="E145" s="37">
        <v>0</v>
      </c>
      <c r="F145" s="37">
        <v>0</v>
      </c>
      <c r="G145" s="96">
        <v>1</v>
      </c>
      <c r="H145" s="232"/>
      <c r="I145" s="232"/>
      <c r="J145" s="136">
        <f>I138/H138</f>
        <v>1</v>
      </c>
      <c r="K145" s="136">
        <f>G145/J145</f>
        <v>1</v>
      </c>
    </row>
    <row r="146" spans="2:11" ht="76.5" x14ac:dyDescent="0.2">
      <c r="B146" s="197"/>
      <c r="C146" s="18" t="s">
        <v>272</v>
      </c>
      <c r="D146" s="96" t="s">
        <v>18</v>
      </c>
      <c r="E146" s="37">
        <v>98</v>
      </c>
      <c r="F146" s="37">
        <v>94</v>
      </c>
      <c r="G146" s="96">
        <f>F146/E146</f>
        <v>0.95918367346938771</v>
      </c>
      <c r="H146" s="232"/>
      <c r="I146" s="232"/>
      <c r="J146" s="96">
        <f>I138/H138</f>
        <v>1</v>
      </c>
      <c r="K146" s="96">
        <f t="shared" si="23"/>
        <v>0.95918367346938771</v>
      </c>
    </row>
    <row r="147" spans="2:11" ht="102" x14ac:dyDescent="0.2">
      <c r="B147" s="197"/>
      <c r="C147" s="13" t="s">
        <v>273</v>
      </c>
      <c r="D147" s="96" t="s">
        <v>27</v>
      </c>
      <c r="E147" s="37">
        <v>45</v>
      </c>
      <c r="F147" s="37">
        <v>40</v>
      </c>
      <c r="G147" s="96">
        <f>F147/E147</f>
        <v>0.88888888888888884</v>
      </c>
      <c r="H147" s="232"/>
      <c r="I147" s="232"/>
      <c r="J147" s="96">
        <f>I138/H138</f>
        <v>1</v>
      </c>
      <c r="K147" s="96">
        <f t="shared" ref="K147:K155" si="24">G147/J147</f>
        <v>0.88888888888888884</v>
      </c>
    </row>
    <row r="148" spans="2:11" ht="127.5" x14ac:dyDescent="0.2">
      <c r="B148" s="197"/>
      <c r="C148" s="13" t="s">
        <v>274</v>
      </c>
      <c r="D148" s="96" t="s">
        <v>27</v>
      </c>
      <c r="E148" s="37">
        <v>30</v>
      </c>
      <c r="F148" s="37">
        <v>30</v>
      </c>
      <c r="G148" s="96">
        <f>F148/E148</f>
        <v>1</v>
      </c>
      <c r="H148" s="232"/>
      <c r="I148" s="232"/>
      <c r="J148" s="96">
        <f>I138/H138</f>
        <v>1</v>
      </c>
      <c r="K148" s="96">
        <f t="shared" si="24"/>
        <v>1</v>
      </c>
    </row>
    <row r="149" spans="2:11" ht="51" x14ac:dyDescent="0.2">
      <c r="B149" s="197"/>
      <c r="C149" s="13" t="s">
        <v>275</v>
      </c>
      <c r="D149" s="96" t="s">
        <v>27</v>
      </c>
      <c r="E149" s="37">
        <v>11</v>
      </c>
      <c r="F149" s="37">
        <v>9</v>
      </c>
      <c r="G149" s="96">
        <f t="shared" si="22"/>
        <v>1.2222222222222223</v>
      </c>
      <c r="H149" s="232"/>
      <c r="I149" s="232"/>
      <c r="J149" s="96">
        <f>I138/H138</f>
        <v>1</v>
      </c>
      <c r="K149" s="96">
        <f t="shared" si="24"/>
        <v>1.2222222222222223</v>
      </c>
    </row>
    <row r="150" spans="2:11" ht="89.25" x14ac:dyDescent="0.2">
      <c r="B150" s="197"/>
      <c r="C150" s="47" t="s">
        <v>276</v>
      </c>
      <c r="D150" s="96" t="s">
        <v>27</v>
      </c>
      <c r="E150" s="37">
        <v>36</v>
      </c>
      <c r="F150" s="37">
        <v>17</v>
      </c>
      <c r="G150" s="96">
        <f t="shared" si="22"/>
        <v>2.1176470588235294</v>
      </c>
      <c r="H150" s="232"/>
      <c r="I150" s="232"/>
      <c r="J150" s="96">
        <f>I138/H138</f>
        <v>1</v>
      </c>
      <c r="K150" s="96">
        <f t="shared" si="24"/>
        <v>2.1176470588235294</v>
      </c>
    </row>
    <row r="151" spans="2:11" ht="38.25" x14ac:dyDescent="0.2">
      <c r="B151" s="197"/>
      <c r="C151" s="13" t="s">
        <v>277</v>
      </c>
      <c r="D151" s="96" t="s">
        <v>31</v>
      </c>
      <c r="E151" s="37">
        <v>6</v>
      </c>
      <c r="F151" s="37">
        <v>5</v>
      </c>
      <c r="G151" s="96">
        <f t="shared" si="22"/>
        <v>1.2</v>
      </c>
      <c r="H151" s="232"/>
      <c r="I151" s="232"/>
      <c r="J151" s="96">
        <f>I138/H138</f>
        <v>1</v>
      </c>
      <c r="K151" s="96">
        <f t="shared" si="24"/>
        <v>1.2</v>
      </c>
    </row>
    <row r="152" spans="2:11" ht="51" x14ac:dyDescent="0.2">
      <c r="B152" s="197"/>
      <c r="C152" s="13" t="s">
        <v>278</v>
      </c>
      <c r="D152" s="96" t="s">
        <v>27</v>
      </c>
      <c r="E152" s="37">
        <v>50</v>
      </c>
      <c r="F152" s="37">
        <v>26</v>
      </c>
      <c r="G152" s="96">
        <f t="shared" si="22"/>
        <v>1.9230769230769231</v>
      </c>
      <c r="H152" s="232"/>
      <c r="I152" s="232"/>
      <c r="J152" s="96">
        <f>I138/H138</f>
        <v>1</v>
      </c>
      <c r="K152" s="96">
        <f t="shared" si="24"/>
        <v>1.9230769230769231</v>
      </c>
    </row>
    <row r="153" spans="2:11" ht="51" x14ac:dyDescent="0.2">
      <c r="B153" s="197"/>
      <c r="C153" s="13" t="s">
        <v>279</v>
      </c>
      <c r="D153" s="96" t="s">
        <v>27</v>
      </c>
      <c r="E153" s="37">
        <v>16</v>
      </c>
      <c r="F153" s="37">
        <v>32</v>
      </c>
      <c r="G153" s="96">
        <f>F153/E153</f>
        <v>2</v>
      </c>
      <c r="H153" s="232"/>
      <c r="I153" s="232"/>
      <c r="J153" s="96">
        <f>I138/H138</f>
        <v>1</v>
      </c>
      <c r="K153" s="96">
        <f t="shared" si="24"/>
        <v>2</v>
      </c>
    </row>
    <row r="154" spans="2:11" ht="102" x14ac:dyDescent="0.2">
      <c r="B154" s="197"/>
      <c r="C154" s="13" t="s">
        <v>280</v>
      </c>
      <c r="D154" s="96" t="s">
        <v>27</v>
      </c>
      <c r="E154" s="37">
        <v>9</v>
      </c>
      <c r="F154" s="37">
        <v>6</v>
      </c>
      <c r="G154" s="96">
        <f>F154/E154</f>
        <v>0.66666666666666663</v>
      </c>
      <c r="H154" s="232"/>
      <c r="I154" s="232"/>
      <c r="J154" s="96">
        <f>I138/H138</f>
        <v>1</v>
      </c>
      <c r="K154" s="96">
        <f t="shared" si="24"/>
        <v>0.66666666666666663</v>
      </c>
    </row>
    <row r="155" spans="2:11" ht="25.5" x14ac:dyDescent="0.2">
      <c r="B155" s="197"/>
      <c r="C155" s="13" t="s">
        <v>281</v>
      </c>
      <c r="D155" s="96" t="s">
        <v>27</v>
      </c>
      <c r="E155" s="37">
        <v>5</v>
      </c>
      <c r="F155" s="37">
        <v>1</v>
      </c>
      <c r="G155" s="96">
        <f t="shared" si="22"/>
        <v>5</v>
      </c>
      <c r="H155" s="232"/>
      <c r="I155" s="232"/>
      <c r="J155" s="96">
        <f>I138/H138</f>
        <v>1</v>
      </c>
      <c r="K155" s="96">
        <f t="shared" si="24"/>
        <v>5</v>
      </c>
    </row>
    <row r="156" spans="2:11" ht="51" x14ac:dyDescent="0.2">
      <c r="B156" s="203"/>
      <c r="C156" s="13" t="s">
        <v>282</v>
      </c>
      <c r="D156" s="96" t="s">
        <v>27</v>
      </c>
      <c r="E156" s="37">
        <v>1</v>
      </c>
      <c r="F156" s="37">
        <v>0</v>
      </c>
      <c r="G156" s="96">
        <v>1</v>
      </c>
      <c r="H156" s="210"/>
      <c r="I156" s="210"/>
      <c r="J156" s="96">
        <f>I138/H138</f>
        <v>1</v>
      </c>
      <c r="K156" s="96">
        <f t="shared" si="23"/>
        <v>1</v>
      </c>
    </row>
    <row r="157" spans="2:11" ht="14.25" x14ac:dyDescent="0.2">
      <c r="B157" s="153" t="s">
        <v>19</v>
      </c>
      <c r="C157" s="156"/>
      <c r="D157" s="156"/>
      <c r="E157" s="156"/>
      <c r="F157" s="156"/>
      <c r="G157" s="156"/>
      <c r="H157" s="156"/>
      <c r="I157" s="156"/>
      <c r="J157" s="157"/>
      <c r="K157" s="101">
        <f>K138+K139+K140+K141+K142+K143+K144+K145+K146+K147+K148+K149+K150+K151+K152+K153+K154+K155+K156</f>
        <v>28.667123936699024</v>
      </c>
    </row>
    <row r="158" spans="2:11" ht="14.25" x14ac:dyDescent="0.2">
      <c r="B158" s="153" t="s">
        <v>20</v>
      </c>
      <c r="C158" s="156"/>
      <c r="D158" s="156"/>
      <c r="E158" s="156"/>
      <c r="F158" s="156"/>
      <c r="G158" s="156"/>
      <c r="H158" s="156"/>
      <c r="I158" s="156"/>
      <c r="J158" s="157"/>
      <c r="K158" s="142">
        <f>K157/19</f>
        <v>1.5087959966683697</v>
      </c>
    </row>
    <row r="159" spans="2:11" ht="144.75" customHeight="1" x14ac:dyDescent="0.2">
      <c r="B159" s="193" t="s">
        <v>353</v>
      </c>
      <c r="C159" s="16" t="s">
        <v>152</v>
      </c>
      <c r="D159" s="97" t="s">
        <v>18</v>
      </c>
      <c r="E159" s="34">
        <v>0.15</v>
      </c>
      <c r="F159" s="34">
        <v>0.15</v>
      </c>
      <c r="G159" s="97">
        <f>F159/E159</f>
        <v>1</v>
      </c>
      <c r="H159" s="172">
        <v>9596.7000000000007</v>
      </c>
      <c r="I159" s="172">
        <v>9576.7000000000007</v>
      </c>
      <c r="J159" s="172">
        <f>I159/H159</f>
        <v>0.99791595027457358</v>
      </c>
      <c r="K159" s="97">
        <f>G159/J159</f>
        <v>1.0020884020591645</v>
      </c>
    </row>
    <row r="160" spans="2:11" ht="144" customHeight="1" x14ac:dyDescent="0.2">
      <c r="B160" s="209"/>
      <c r="C160" s="16" t="s">
        <v>153</v>
      </c>
      <c r="D160" s="97" t="s">
        <v>18</v>
      </c>
      <c r="E160" s="34">
        <v>0.82</v>
      </c>
      <c r="F160" s="34">
        <v>0.82</v>
      </c>
      <c r="G160" s="97">
        <f>F160/E160</f>
        <v>1</v>
      </c>
      <c r="H160" s="173"/>
      <c r="I160" s="173"/>
      <c r="J160" s="173"/>
      <c r="K160" s="97">
        <f>G159/J159</f>
        <v>1.0020884020591645</v>
      </c>
    </row>
    <row r="161" spans="2:11" ht="230.25" customHeight="1" x14ac:dyDescent="0.2">
      <c r="B161" s="209"/>
      <c r="C161" s="16" t="s">
        <v>154</v>
      </c>
      <c r="D161" s="97" t="s">
        <v>18</v>
      </c>
      <c r="E161" s="34">
        <v>72</v>
      </c>
      <c r="F161" s="34">
        <v>72</v>
      </c>
      <c r="G161" s="97">
        <f>F161/E161</f>
        <v>1</v>
      </c>
      <c r="H161" s="173"/>
      <c r="I161" s="173"/>
      <c r="J161" s="173"/>
      <c r="K161" s="97">
        <f>G159/J159</f>
        <v>1.0020884020591645</v>
      </c>
    </row>
    <row r="162" spans="2:11" ht="153.75" customHeight="1" x14ac:dyDescent="0.2">
      <c r="B162" s="209"/>
      <c r="C162" s="13" t="s">
        <v>317</v>
      </c>
      <c r="D162" s="14" t="s">
        <v>18</v>
      </c>
      <c r="E162" s="37">
        <v>50</v>
      </c>
      <c r="F162" s="37">
        <v>50</v>
      </c>
      <c r="G162" s="14">
        <f>F162/E162</f>
        <v>1</v>
      </c>
      <c r="H162" s="208"/>
      <c r="I162" s="208"/>
      <c r="J162" s="208"/>
      <c r="K162" s="132">
        <f>G162/J159</f>
        <v>1.0020884020591645</v>
      </c>
    </row>
    <row r="163" spans="2:11" ht="14.25" x14ac:dyDescent="0.2">
      <c r="B163" s="163" t="s">
        <v>19</v>
      </c>
      <c r="C163" s="164"/>
      <c r="D163" s="164"/>
      <c r="E163" s="164"/>
      <c r="F163" s="164"/>
      <c r="G163" s="164"/>
      <c r="H163" s="164"/>
      <c r="I163" s="164"/>
      <c r="J163" s="165"/>
      <c r="K163" s="102">
        <f>K159+K160+K161+K162</f>
        <v>4.008353608236658</v>
      </c>
    </row>
    <row r="164" spans="2:11" ht="14.25" x14ac:dyDescent="0.2">
      <c r="B164" s="163" t="s">
        <v>20</v>
      </c>
      <c r="C164" s="164"/>
      <c r="D164" s="164"/>
      <c r="E164" s="164"/>
      <c r="F164" s="164"/>
      <c r="G164" s="164"/>
      <c r="H164" s="164"/>
      <c r="I164" s="164"/>
      <c r="J164" s="165"/>
      <c r="K164" s="141">
        <f>K163/4</f>
        <v>1.0020884020591645</v>
      </c>
    </row>
    <row r="165" spans="2:11" ht="38.25" x14ac:dyDescent="0.2">
      <c r="B165" s="193" t="s">
        <v>379</v>
      </c>
      <c r="C165" s="16" t="s">
        <v>156</v>
      </c>
      <c r="D165" s="97" t="s">
        <v>18</v>
      </c>
      <c r="E165" s="34">
        <v>1.5</v>
      </c>
      <c r="F165" s="34">
        <v>1.1000000000000001</v>
      </c>
      <c r="G165" s="97">
        <f t="shared" ref="G165:G168" si="25">F165/E165</f>
        <v>0.73333333333333339</v>
      </c>
      <c r="H165" s="172">
        <v>137</v>
      </c>
      <c r="I165" s="172">
        <v>131.9</v>
      </c>
      <c r="J165" s="97">
        <f>I165/H165</f>
        <v>0.96277372262773731</v>
      </c>
      <c r="K165" s="97">
        <f t="shared" ref="K165:K173" si="26">G165/J165</f>
        <v>0.76168814758655545</v>
      </c>
    </row>
    <row r="166" spans="2:11" ht="25.5" x14ac:dyDescent="0.2">
      <c r="B166" s="209"/>
      <c r="C166" s="16" t="s">
        <v>157</v>
      </c>
      <c r="D166" s="97" t="s">
        <v>18</v>
      </c>
      <c r="E166" s="34">
        <v>0.6</v>
      </c>
      <c r="F166" s="34">
        <v>3.5</v>
      </c>
      <c r="G166" s="97">
        <f t="shared" si="25"/>
        <v>5.8333333333333339</v>
      </c>
      <c r="H166" s="173"/>
      <c r="I166" s="173"/>
      <c r="J166" s="97">
        <f>I165/H165</f>
        <v>0.96277372262773731</v>
      </c>
      <c r="K166" s="97">
        <f t="shared" si="26"/>
        <v>6.0588829921657821</v>
      </c>
    </row>
    <row r="167" spans="2:11" ht="63.75" x14ac:dyDescent="0.2">
      <c r="B167" s="194"/>
      <c r="C167" s="17" t="s">
        <v>138</v>
      </c>
      <c r="D167" s="97" t="s">
        <v>18</v>
      </c>
      <c r="E167" s="34">
        <v>1.8</v>
      </c>
      <c r="F167" s="34">
        <v>1.5</v>
      </c>
      <c r="G167" s="97">
        <f t="shared" si="25"/>
        <v>0.83333333333333326</v>
      </c>
      <c r="H167" s="173"/>
      <c r="I167" s="173"/>
      <c r="J167" s="97">
        <f>I165/H165</f>
        <v>0.96277372262773731</v>
      </c>
      <c r="K167" s="97">
        <f t="shared" si="26"/>
        <v>0.8655547131665402</v>
      </c>
    </row>
    <row r="168" spans="2:11" ht="63.75" x14ac:dyDescent="0.2">
      <c r="B168" s="194"/>
      <c r="C168" s="17" t="s">
        <v>158</v>
      </c>
      <c r="D168" s="97" t="s">
        <v>18</v>
      </c>
      <c r="E168" s="34">
        <v>1.6</v>
      </c>
      <c r="F168" s="34">
        <v>3.3</v>
      </c>
      <c r="G168" s="97">
        <f t="shared" si="25"/>
        <v>2.0624999999999996</v>
      </c>
      <c r="H168" s="173"/>
      <c r="I168" s="173"/>
      <c r="J168" s="97">
        <f>I165/H165</f>
        <v>0.96277372262773731</v>
      </c>
      <c r="K168" s="97">
        <f t="shared" si="26"/>
        <v>2.1422479150871867</v>
      </c>
    </row>
    <row r="169" spans="2:11" ht="63.75" x14ac:dyDescent="0.2">
      <c r="B169" s="194"/>
      <c r="C169" s="17" t="s">
        <v>159</v>
      </c>
      <c r="D169" s="97" t="s">
        <v>18</v>
      </c>
      <c r="E169" s="34">
        <v>0.7</v>
      </c>
      <c r="F169" s="34">
        <v>1.1000000000000001</v>
      </c>
      <c r="G169" s="97">
        <f>F169/E169</f>
        <v>1.5714285714285716</v>
      </c>
      <c r="H169" s="173"/>
      <c r="I169" s="173"/>
      <c r="J169" s="97">
        <f>I165/H165</f>
        <v>0.96277372262773731</v>
      </c>
      <c r="K169" s="97">
        <f t="shared" si="26"/>
        <v>1.632188887685476</v>
      </c>
    </row>
    <row r="170" spans="2:11" ht="51" x14ac:dyDescent="0.2">
      <c r="B170" s="194"/>
      <c r="C170" s="17" t="s">
        <v>139</v>
      </c>
      <c r="D170" s="97" t="s">
        <v>18</v>
      </c>
      <c r="E170" s="34">
        <v>0.7</v>
      </c>
      <c r="F170" s="34">
        <v>11.1</v>
      </c>
      <c r="G170" s="97">
        <f>F170/E170</f>
        <v>15.857142857142858</v>
      </c>
      <c r="H170" s="173"/>
      <c r="I170" s="173"/>
      <c r="J170" s="97">
        <f>I165/H165</f>
        <v>0.96277372262773731</v>
      </c>
      <c r="K170" s="12">
        <f>G170/J170</f>
        <v>16.470269684826167</v>
      </c>
    </row>
    <row r="171" spans="2:11" ht="63.75" x14ac:dyDescent="0.2">
      <c r="B171" s="194"/>
      <c r="C171" s="17" t="s">
        <v>160</v>
      </c>
      <c r="D171" s="97" t="s">
        <v>18</v>
      </c>
      <c r="E171" s="34">
        <v>0.6</v>
      </c>
      <c r="F171" s="34">
        <v>5.6</v>
      </c>
      <c r="G171" s="97">
        <f>F171/E171</f>
        <v>9.3333333333333339</v>
      </c>
      <c r="H171" s="173"/>
      <c r="I171" s="173"/>
      <c r="J171" s="97">
        <f>I165/H165</f>
        <v>0.96277372262773731</v>
      </c>
      <c r="K171" s="97">
        <f>G171/J171</f>
        <v>9.6942127874652506</v>
      </c>
    </row>
    <row r="172" spans="2:11" ht="140.25" x14ac:dyDescent="0.2">
      <c r="B172" s="194"/>
      <c r="C172" s="17" t="s">
        <v>193</v>
      </c>
      <c r="D172" s="97" t="s">
        <v>18</v>
      </c>
      <c r="E172" s="34">
        <v>0.5</v>
      </c>
      <c r="F172" s="34">
        <v>0.5</v>
      </c>
      <c r="G172" s="97">
        <f>F172/E172</f>
        <v>1</v>
      </c>
      <c r="H172" s="173"/>
      <c r="I172" s="173"/>
      <c r="J172" s="97">
        <f>I165/H165</f>
        <v>0.96277372262773731</v>
      </c>
      <c r="K172" s="97">
        <f>G172/J172</f>
        <v>1.0386656557998484</v>
      </c>
    </row>
    <row r="173" spans="2:11" ht="91.5" customHeight="1" x14ac:dyDescent="0.2">
      <c r="B173" s="195"/>
      <c r="C173" s="16" t="s">
        <v>194</v>
      </c>
      <c r="D173" s="97" t="s">
        <v>18</v>
      </c>
      <c r="E173" s="34">
        <v>2.5</v>
      </c>
      <c r="F173" s="34">
        <v>14.5</v>
      </c>
      <c r="G173" s="97">
        <f>E173/F173</f>
        <v>0.17241379310344829</v>
      </c>
      <c r="H173" s="174"/>
      <c r="I173" s="174"/>
      <c r="J173" s="97">
        <f>I165/H165</f>
        <v>0.96277372262773731</v>
      </c>
      <c r="K173" s="97">
        <f t="shared" si="26"/>
        <v>0.17908028548273247</v>
      </c>
    </row>
    <row r="174" spans="2:11" ht="14.25" x14ac:dyDescent="0.2">
      <c r="B174" s="163" t="s">
        <v>19</v>
      </c>
      <c r="C174" s="164"/>
      <c r="D174" s="164"/>
      <c r="E174" s="164"/>
      <c r="F174" s="164"/>
      <c r="G174" s="164"/>
      <c r="H174" s="164"/>
      <c r="I174" s="164"/>
      <c r="J174" s="165"/>
      <c r="K174" s="102">
        <f>K165+K166+K167+K168+K169+K170+K171+K172+K173</f>
        <v>38.842791069265537</v>
      </c>
    </row>
    <row r="175" spans="2:11" ht="14.25" x14ac:dyDescent="0.2">
      <c r="B175" s="163" t="s">
        <v>20</v>
      </c>
      <c r="C175" s="164"/>
      <c r="D175" s="164"/>
      <c r="E175" s="164"/>
      <c r="F175" s="164"/>
      <c r="G175" s="164"/>
      <c r="H175" s="164"/>
      <c r="I175" s="164"/>
      <c r="J175" s="165"/>
      <c r="K175" s="141">
        <f>K174/9</f>
        <v>4.3158656743628372</v>
      </c>
    </row>
    <row r="176" spans="2:11" ht="154.5" customHeight="1" x14ac:dyDescent="0.2">
      <c r="B176" s="193" t="s">
        <v>322</v>
      </c>
      <c r="C176" s="16" t="s">
        <v>202</v>
      </c>
      <c r="D176" s="97" t="s">
        <v>91</v>
      </c>
      <c r="E176" s="34">
        <v>130</v>
      </c>
      <c r="F176" s="34">
        <v>110</v>
      </c>
      <c r="G176" s="97">
        <f>F176/E176</f>
        <v>0.84615384615384615</v>
      </c>
      <c r="H176" s="172">
        <v>81.91</v>
      </c>
      <c r="I176" s="270">
        <v>81.91</v>
      </c>
      <c r="J176" s="97">
        <f>I176/H176</f>
        <v>1</v>
      </c>
      <c r="K176" s="97">
        <f>G176/J176</f>
        <v>0.84615384615384615</v>
      </c>
    </row>
    <row r="177" spans="2:11" ht="95.25" customHeight="1" x14ac:dyDescent="0.2">
      <c r="B177" s="194"/>
      <c r="C177" s="16" t="s">
        <v>203</v>
      </c>
      <c r="D177" s="97" t="s">
        <v>18</v>
      </c>
      <c r="E177" s="34">
        <v>45</v>
      </c>
      <c r="F177" s="34">
        <v>90</v>
      </c>
      <c r="G177" s="97">
        <f>F177/E177</f>
        <v>2</v>
      </c>
      <c r="H177" s="173"/>
      <c r="I177" s="271"/>
      <c r="J177" s="97">
        <f>I176/H176</f>
        <v>1</v>
      </c>
      <c r="K177" s="97">
        <f>G177/J177</f>
        <v>2</v>
      </c>
    </row>
    <row r="178" spans="2:11" ht="132.75" customHeight="1" x14ac:dyDescent="0.2">
      <c r="B178" s="194"/>
      <c r="C178" s="16" t="s">
        <v>204</v>
      </c>
      <c r="D178" s="97" t="s">
        <v>18</v>
      </c>
      <c r="E178" s="34">
        <v>75</v>
      </c>
      <c r="F178" s="34">
        <v>100</v>
      </c>
      <c r="G178" s="97">
        <f>F178/E178</f>
        <v>1.3333333333333333</v>
      </c>
      <c r="H178" s="173"/>
      <c r="I178" s="271"/>
      <c r="J178" s="97">
        <f>I176/H176</f>
        <v>1</v>
      </c>
      <c r="K178" s="97">
        <f>G178/J178</f>
        <v>1.3333333333333333</v>
      </c>
    </row>
    <row r="179" spans="2:11" ht="90.75" customHeight="1" x14ac:dyDescent="0.2">
      <c r="B179" s="194"/>
      <c r="C179" s="16" t="s">
        <v>205</v>
      </c>
      <c r="D179" s="97" t="s">
        <v>18</v>
      </c>
      <c r="E179" s="34">
        <v>9</v>
      </c>
      <c r="F179" s="34">
        <v>9</v>
      </c>
      <c r="G179" s="97">
        <f>F179/E179</f>
        <v>1</v>
      </c>
      <c r="H179" s="173"/>
      <c r="I179" s="271"/>
      <c r="J179" s="97">
        <f>I176/H176</f>
        <v>1</v>
      </c>
      <c r="K179" s="97">
        <f>G179/J179</f>
        <v>1</v>
      </c>
    </row>
    <row r="180" spans="2:11" ht="105.75" customHeight="1" x14ac:dyDescent="0.2">
      <c r="B180" s="195"/>
      <c r="C180" s="16" t="s">
        <v>206</v>
      </c>
      <c r="D180" s="97" t="s">
        <v>18</v>
      </c>
      <c r="E180" s="34">
        <v>45</v>
      </c>
      <c r="F180" s="34">
        <v>87</v>
      </c>
      <c r="G180" s="97">
        <f>F180/E180</f>
        <v>1.9333333333333333</v>
      </c>
      <c r="H180" s="174"/>
      <c r="I180" s="272"/>
      <c r="J180" s="97">
        <f>I176/H176</f>
        <v>1</v>
      </c>
      <c r="K180" s="97">
        <f>G180/J180</f>
        <v>1.9333333333333333</v>
      </c>
    </row>
    <row r="181" spans="2:11" ht="14.25" x14ac:dyDescent="0.2">
      <c r="B181" s="163">
        <v>3</v>
      </c>
      <c r="C181" s="164"/>
      <c r="D181" s="164"/>
      <c r="E181" s="164"/>
      <c r="F181" s="164"/>
      <c r="G181" s="164"/>
      <c r="H181" s="164"/>
      <c r="I181" s="164"/>
      <c r="J181" s="165"/>
      <c r="K181" s="102">
        <f>K176+K177+K178+K179+K180</f>
        <v>7.1128205128205133</v>
      </c>
    </row>
    <row r="182" spans="2:11" ht="14.25" x14ac:dyDescent="0.2">
      <c r="B182" s="163" t="s">
        <v>20</v>
      </c>
      <c r="C182" s="164"/>
      <c r="D182" s="164"/>
      <c r="E182" s="164"/>
      <c r="F182" s="164"/>
      <c r="G182" s="164"/>
      <c r="H182" s="164"/>
      <c r="I182" s="164"/>
      <c r="J182" s="165"/>
      <c r="K182" s="141">
        <f>K181/5</f>
        <v>1.4225641025641027</v>
      </c>
    </row>
    <row r="183" spans="2:11" ht="108.75" customHeight="1" x14ac:dyDescent="0.2">
      <c r="B183" s="193" t="s">
        <v>354</v>
      </c>
      <c r="C183" s="16" t="s">
        <v>395</v>
      </c>
      <c r="D183" s="97" t="s">
        <v>18</v>
      </c>
      <c r="E183" s="34">
        <v>67</v>
      </c>
      <c r="F183" s="34">
        <v>67</v>
      </c>
      <c r="G183" s="97">
        <f>F183/E183</f>
        <v>1</v>
      </c>
      <c r="H183" s="265">
        <v>36</v>
      </c>
      <c r="I183" s="172">
        <v>36</v>
      </c>
      <c r="J183" s="97">
        <f>I183/H183</f>
        <v>1</v>
      </c>
      <c r="K183" s="97">
        <f>G183/J183</f>
        <v>1</v>
      </c>
    </row>
    <row r="184" spans="2:11" ht="63.75" x14ac:dyDescent="0.2">
      <c r="B184" s="194"/>
      <c r="C184" s="16" t="s">
        <v>396</v>
      </c>
      <c r="D184" s="97" t="s">
        <v>141</v>
      </c>
      <c r="E184" s="34">
        <v>15</v>
      </c>
      <c r="F184" s="34">
        <v>15</v>
      </c>
      <c r="G184" s="97">
        <f>E184/F184</f>
        <v>1</v>
      </c>
      <c r="H184" s="266"/>
      <c r="I184" s="173"/>
      <c r="J184" s="97">
        <f>I183/H183</f>
        <v>1</v>
      </c>
      <c r="K184" s="97">
        <f>G184/J184</f>
        <v>1</v>
      </c>
    </row>
    <row r="185" spans="2:11" ht="79.5" customHeight="1" x14ac:dyDescent="0.2">
      <c r="B185" s="194"/>
      <c r="C185" s="16" t="s">
        <v>397</v>
      </c>
      <c r="D185" s="97" t="s">
        <v>148</v>
      </c>
      <c r="E185" s="34">
        <v>7</v>
      </c>
      <c r="F185" s="34">
        <v>7</v>
      </c>
      <c r="G185" s="97">
        <f>E185/F185</f>
        <v>1</v>
      </c>
      <c r="H185" s="266"/>
      <c r="I185" s="173"/>
      <c r="J185" s="97">
        <f>I183/H183</f>
        <v>1</v>
      </c>
      <c r="K185" s="97">
        <f>G185/J185</f>
        <v>1</v>
      </c>
    </row>
    <row r="186" spans="2:11" ht="114.75" x14ac:dyDescent="0.2">
      <c r="B186" s="194"/>
      <c r="C186" s="16" t="s">
        <v>398</v>
      </c>
      <c r="D186" s="97" t="s">
        <v>148</v>
      </c>
      <c r="E186" s="34">
        <v>0</v>
      </c>
      <c r="F186" s="34">
        <v>0</v>
      </c>
      <c r="G186" s="97">
        <v>1</v>
      </c>
      <c r="H186" s="266"/>
      <c r="I186" s="173"/>
      <c r="J186" s="97">
        <f>I183/H183</f>
        <v>1</v>
      </c>
      <c r="K186" s="97">
        <f>G186/J186</f>
        <v>1</v>
      </c>
    </row>
    <row r="187" spans="2:11" ht="51" x14ac:dyDescent="0.2">
      <c r="B187" s="195"/>
      <c r="C187" s="16" t="s">
        <v>399</v>
      </c>
      <c r="D187" s="97" t="s">
        <v>148</v>
      </c>
      <c r="E187" s="34">
        <v>0</v>
      </c>
      <c r="F187" s="34">
        <v>0</v>
      </c>
      <c r="G187" s="97">
        <v>1</v>
      </c>
      <c r="H187" s="267"/>
      <c r="I187" s="174"/>
      <c r="J187" s="97">
        <f>I183/H183</f>
        <v>1</v>
      </c>
      <c r="K187" s="97">
        <f>G187/J187</f>
        <v>1</v>
      </c>
    </row>
    <row r="188" spans="2:11" ht="14.25" x14ac:dyDescent="0.2">
      <c r="B188" s="163" t="s">
        <v>19</v>
      </c>
      <c r="C188" s="164"/>
      <c r="D188" s="164"/>
      <c r="E188" s="164"/>
      <c r="F188" s="164"/>
      <c r="G188" s="164"/>
      <c r="H188" s="164"/>
      <c r="I188" s="164"/>
      <c r="J188" s="165"/>
      <c r="K188" s="102">
        <f>K183+K184+K185+K186+K187</f>
        <v>5</v>
      </c>
    </row>
    <row r="189" spans="2:11" ht="14.25" x14ac:dyDescent="0.2">
      <c r="B189" s="163" t="s">
        <v>20</v>
      </c>
      <c r="C189" s="164"/>
      <c r="D189" s="164"/>
      <c r="E189" s="164"/>
      <c r="F189" s="164"/>
      <c r="G189" s="164"/>
      <c r="H189" s="164"/>
      <c r="I189" s="164"/>
      <c r="J189" s="165"/>
      <c r="K189" s="141">
        <f>K188/5</f>
        <v>1</v>
      </c>
    </row>
    <row r="190" spans="2:11" ht="81.75" customHeight="1" x14ac:dyDescent="0.2">
      <c r="B190" s="196" t="s">
        <v>323</v>
      </c>
      <c r="C190" s="18" t="s">
        <v>300</v>
      </c>
      <c r="D190" s="96" t="s">
        <v>18</v>
      </c>
      <c r="E190" s="37">
        <v>5</v>
      </c>
      <c r="F190" s="37">
        <v>5</v>
      </c>
      <c r="G190" s="96">
        <f>E190/F190</f>
        <v>1</v>
      </c>
      <c r="H190" s="160">
        <v>455.5</v>
      </c>
      <c r="I190" s="199">
        <v>455.5</v>
      </c>
      <c r="J190" s="97">
        <f>I190/H190</f>
        <v>1</v>
      </c>
      <c r="K190" s="96">
        <f>G190/J190</f>
        <v>1</v>
      </c>
    </row>
    <row r="191" spans="2:11" ht="114.75" x14ac:dyDescent="0.2">
      <c r="B191" s="197"/>
      <c r="C191" s="20" t="s">
        <v>301</v>
      </c>
      <c r="D191" s="96" t="s">
        <v>18</v>
      </c>
      <c r="E191" s="37">
        <v>5</v>
      </c>
      <c r="F191" s="37">
        <v>5</v>
      </c>
      <c r="G191" s="96">
        <f t="shared" ref="G191:G193" si="27">F191/E191</f>
        <v>1</v>
      </c>
      <c r="H191" s="232"/>
      <c r="I191" s="200"/>
      <c r="J191" s="97">
        <f>I190/H190</f>
        <v>1</v>
      </c>
      <c r="K191" s="96">
        <f>G191/J191</f>
        <v>1</v>
      </c>
    </row>
    <row r="192" spans="2:11" ht="127.5" x14ac:dyDescent="0.2">
      <c r="B192" s="197"/>
      <c r="C192" s="20" t="s">
        <v>302</v>
      </c>
      <c r="D192" s="96" t="s">
        <v>18</v>
      </c>
      <c r="E192" s="37">
        <v>62</v>
      </c>
      <c r="F192" s="37">
        <v>62</v>
      </c>
      <c r="G192" s="96">
        <f t="shared" si="27"/>
        <v>1</v>
      </c>
      <c r="H192" s="232"/>
      <c r="I192" s="200"/>
      <c r="J192" s="96">
        <v>1</v>
      </c>
      <c r="K192" s="96">
        <f>G192/J192</f>
        <v>1</v>
      </c>
    </row>
    <row r="193" spans="2:11" ht="63.75" x14ac:dyDescent="0.2">
      <c r="B193" s="203"/>
      <c r="C193" s="20" t="s">
        <v>303</v>
      </c>
      <c r="D193" s="96" t="s">
        <v>143</v>
      </c>
      <c r="E193" s="37">
        <v>3</v>
      </c>
      <c r="F193" s="37">
        <v>3</v>
      </c>
      <c r="G193" s="96">
        <f t="shared" si="27"/>
        <v>1</v>
      </c>
      <c r="H193" s="210"/>
      <c r="I193" s="201"/>
      <c r="J193" s="96">
        <v>1</v>
      </c>
      <c r="K193" s="96">
        <f>G193/J193</f>
        <v>1</v>
      </c>
    </row>
    <row r="194" spans="2:11" ht="14.25" x14ac:dyDescent="0.2">
      <c r="B194" s="153" t="s">
        <v>19</v>
      </c>
      <c r="C194" s="156"/>
      <c r="D194" s="156"/>
      <c r="E194" s="156"/>
      <c r="F194" s="156"/>
      <c r="G194" s="156"/>
      <c r="H194" s="156"/>
      <c r="I194" s="156"/>
      <c r="J194" s="157"/>
      <c r="K194" s="101">
        <f>K190+K191+K193+K192</f>
        <v>4</v>
      </c>
    </row>
    <row r="195" spans="2:11" ht="14.25" x14ac:dyDescent="0.2">
      <c r="B195" s="153" t="s">
        <v>20</v>
      </c>
      <c r="C195" s="156"/>
      <c r="D195" s="156"/>
      <c r="E195" s="156"/>
      <c r="F195" s="156"/>
      <c r="G195" s="156"/>
      <c r="H195" s="156"/>
      <c r="I195" s="156"/>
      <c r="J195" s="157"/>
      <c r="K195" s="142">
        <f>K194/4</f>
        <v>1</v>
      </c>
    </row>
    <row r="196" spans="2:11" ht="127.5" x14ac:dyDescent="0.2">
      <c r="B196" s="193" t="s">
        <v>355</v>
      </c>
      <c r="C196" s="16" t="s">
        <v>50</v>
      </c>
      <c r="D196" s="97" t="s">
        <v>29</v>
      </c>
      <c r="E196" s="34">
        <v>2</v>
      </c>
      <c r="F196" s="34">
        <v>2</v>
      </c>
      <c r="G196" s="97">
        <f>F196/E196</f>
        <v>1</v>
      </c>
      <c r="H196" s="172">
        <v>65</v>
      </c>
      <c r="I196" s="172">
        <v>65</v>
      </c>
      <c r="J196" s="97">
        <f>I196/H196</f>
        <v>1</v>
      </c>
      <c r="K196" s="97">
        <f>G196/J196</f>
        <v>1</v>
      </c>
    </row>
    <row r="197" spans="2:11" ht="114.75" x14ac:dyDescent="0.2">
      <c r="B197" s="194"/>
      <c r="C197" s="16" t="s">
        <v>51</v>
      </c>
      <c r="D197" s="97" t="s">
        <v>29</v>
      </c>
      <c r="E197" s="34">
        <v>4</v>
      </c>
      <c r="F197" s="34">
        <v>10</v>
      </c>
      <c r="G197" s="97">
        <f>F197/E197</f>
        <v>2.5</v>
      </c>
      <c r="H197" s="173"/>
      <c r="I197" s="173"/>
      <c r="J197" s="97">
        <f>I196/H196</f>
        <v>1</v>
      </c>
      <c r="K197" s="97">
        <f>G197/J197</f>
        <v>2.5</v>
      </c>
    </row>
    <row r="198" spans="2:11" ht="140.25" x14ac:dyDescent="0.2">
      <c r="B198" s="194"/>
      <c r="C198" s="16" t="s">
        <v>52</v>
      </c>
      <c r="D198" s="97" t="s">
        <v>29</v>
      </c>
      <c r="E198" s="34">
        <v>4</v>
      </c>
      <c r="F198" s="34">
        <v>7</v>
      </c>
      <c r="G198" s="97">
        <f>F198/E198</f>
        <v>1.75</v>
      </c>
      <c r="H198" s="174"/>
      <c r="I198" s="174"/>
      <c r="J198" s="97">
        <f>I196/H196</f>
        <v>1</v>
      </c>
      <c r="K198" s="97">
        <f>G198/J198</f>
        <v>1.75</v>
      </c>
    </row>
    <row r="199" spans="2:11" ht="14.25" x14ac:dyDescent="0.2">
      <c r="B199" s="163"/>
      <c r="C199" s="164"/>
      <c r="D199" s="164"/>
      <c r="E199" s="164"/>
      <c r="F199" s="164"/>
      <c r="G199" s="164"/>
      <c r="H199" s="164"/>
      <c r="I199" s="164"/>
      <c r="J199" s="165"/>
      <c r="K199" s="102">
        <f>K196+K197+K198</f>
        <v>5.25</v>
      </c>
    </row>
    <row r="200" spans="2:11" ht="14.25" x14ac:dyDescent="0.2">
      <c r="B200" s="163" t="s">
        <v>20</v>
      </c>
      <c r="C200" s="164"/>
      <c r="D200" s="164"/>
      <c r="E200" s="164"/>
      <c r="F200" s="164"/>
      <c r="G200" s="164"/>
      <c r="H200" s="164"/>
      <c r="I200" s="164"/>
      <c r="J200" s="165"/>
      <c r="K200" s="141">
        <f>K199/3</f>
        <v>1.75</v>
      </c>
    </row>
    <row r="201" spans="2:11" ht="102" x14ac:dyDescent="0.2">
      <c r="B201" s="193" t="s">
        <v>356</v>
      </c>
      <c r="C201" s="16" t="s">
        <v>53</v>
      </c>
      <c r="D201" s="97" t="s">
        <v>18</v>
      </c>
      <c r="E201" s="34">
        <v>27</v>
      </c>
      <c r="F201" s="34">
        <v>27</v>
      </c>
      <c r="G201" s="97">
        <f>F201/E201</f>
        <v>1</v>
      </c>
      <c r="H201" s="172">
        <v>557</v>
      </c>
      <c r="I201" s="172">
        <v>434.4</v>
      </c>
      <c r="J201" s="97">
        <f>I201/H201</f>
        <v>0.77989228007181322</v>
      </c>
      <c r="K201" s="97">
        <f>G201/J201</f>
        <v>1.2822283609576428</v>
      </c>
    </row>
    <row r="202" spans="2:11" ht="127.5" x14ac:dyDescent="0.2">
      <c r="B202" s="195"/>
      <c r="C202" s="16" t="s">
        <v>200</v>
      </c>
      <c r="D202" s="97" t="s">
        <v>31</v>
      </c>
      <c r="E202" s="34">
        <v>24</v>
      </c>
      <c r="F202" s="34">
        <v>24</v>
      </c>
      <c r="G202" s="97">
        <f>F202/E202</f>
        <v>1</v>
      </c>
      <c r="H202" s="174"/>
      <c r="I202" s="174"/>
      <c r="J202" s="97">
        <f>I201/H201</f>
        <v>0.77989228007181322</v>
      </c>
      <c r="K202" s="97">
        <f>G202/J202</f>
        <v>1.2822283609576428</v>
      </c>
    </row>
    <row r="203" spans="2:11" ht="14.25" x14ac:dyDescent="0.2">
      <c r="B203" s="163" t="s">
        <v>19</v>
      </c>
      <c r="C203" s="164"/>
      <c r="D203" s="164"/>
      <c r="E203" s="164"/>
      <c r="F203" s="164"/>
      <c r="G203" s="164"/>
      <c r="H203" s="164"/>
      <c r="I203" s="164"/>
      <c r="J203" s="165"/>
      <c r="K203" s="102">
        <f>K201+K202</f>
        <v>2.5644567219152856</v>
      </c>
    </row>
    <row r="204" spans="2:11" ht="14.25" x14ac:dyDescent="0.2">
      <c r="B204" s="163" t="s">
        <v>20</v>
      </c>
      <c r="C204" s="164"/>
      <c r="D204" s="164"/>
      <c r="E204" s="164"/>
      <c r="F204" s="164"/>
      <c r="G204" s="164"/>
      <c r="H204" s="164"/>
      <c r="I204" s="164"/>
      <c r="J204" s="165"/>
      <c r="K204" s="141">
        <f>K203/2</f>
        <v>1.2822283609576428</v>
      </c>
    </row>
    <row r="205" spans="2:11" ht="25.5" x14ac:dyDescent="0.2">
      <c r="B205" s="196" t="s">
        <v>324</v>
      </c>
      <c r="C205" s="18" t="s">
        <v>318</v>
      </c>
      <c r="D205" s="96" t="s">
        <v>319</v>
      </c>
      <c r="E205" s="37">
        <v>3000</v>
      </c>
      <c r="F205" s="37">
        <v>3000</v>
      </c>
      <c r="G205" s="96">
        <f>F205/E205</f>
        <v>1</v>
      </c>
      <c r="H205" s="160">
        <v>3600</v>
      </c>
      <c r="I205" s="229">
        <v>3600</v>
      </c>
      <c r="J205" s="96">
        <f>I205/H205</f>
        <v>1</v>
      </c>
      <c r="K205" s="96">
        <f t="shared" ref="K205:K206" si="28">G205/J205</f>
        <v>1</v>
      </c>
    </row>
    <row r="206" spans="2:11" ht="30" customHeight="1" x14ac:dyDescent="0.2">
      <c r="B206" s="197"/>
      <c r="C206" s="18" t="s">
        <v>320</v>
      </c>
      <c r="D206" s="96" t="s">
        <v>143</v>
      </c>
      <c r="E206" s="37">
        <v>51</v>
      </c>
      <c r="F206" s="37">
        <v>51</v>
      </c>
      <c r="G206" s="96">
        <f>F206/E206</f>
        <v>1</v>
      </c>
      <c r="H206" s="232"/>
      <c r="I206" s="230"/>
      <c r="J206" s="96">
        <f>I205/H205</f>
        <v>1</v>
      </c>
      <c r="K206" s="96">
        <f t="shared" si="28"/>
        <v>1</v>
      </c>
    </row>
    <row r="207" spans="2:11" ht="51" x14ac:dyDescent="0.2">
      <c r="B207" s="198"/>
      <c r="C207" s="112" t="s">
        <v>367</v>
      </c>
      <c r="D207" s="113" t="s">
        <v>31</v>
      </c>
      <c r="E207" s="111">
        <v>255</v>
      </c>
      <c r="F207" s="37">
        <v>311</v>
      </c>
      <c r="G207" s="109">
        <f t="shared" ref="G207:G218" si="29">F207/E207</f>
        <v>1.219607843137255</v>
      </c>
      <c r="H207" s="232"/>
      <c r="I207" s="230"/>
      <c r="J207" s="109">
        <f>I205/H205</f>
        <v>1</v>
      </c>
      <c r="K207" s="109">
        <f t="shared" ref="K207:K217" si="30">G207/J207</f>
        <v>1.219607843137255</v>
      </c>
    </row>
    <row r="208" spans="2:11" ht="63.75" x14ac:dyDescent="0.2">
      <c r="B208" s="198"/>
      <c r="C208" s="112" t="s">
        <v>368</v>
      </c>
      <c r="D208" s="113" t="s">
        <v>31</v>
      </c>
      <c r="E208" s="111">
        <v>104</v>
      </c>
      <c r="F208" s="37">
        <v>132</v>
      </c>
      <c r="G208" s="109">
        <f t="shared" si="29"/>
        <v>1.2692307692307692</v>
      </c>
      <c r="H208" s="232"/>
      <c r="I208" s="230"/>
      <c r="J208" s="109">
        <f>I205/H205</f>
        <v>1</v>
      </c>
      <c r="K208" s="109">
        <f t="shared" si="30"/>
        <v>1.2692307692307692</v>
      </c>
    </row>
    <row r="209" spans="1:11" ht="51" x14ac:dyDescent="0.2">
      <c r="B209" s="198"/>
      <c r="C209" s="114" t="s">
        <v>369</v>
      </c>
      <c r="D209" s="115" t="s">
        <v>88</v>
      </c>
      <c r="E209" s="111">
        <v>30</v>
      </c>
      <c r="F209" s="37">
        <v>32</v>
      </c>
      <c r="G209" s="109">
        <f t="shared" si="29"/>
        <v>1.0666666666666667</v>
      </c>
      <c r="H209" s="232"/>
      <c r="I209" s="230"/>
      <c r="J209" s="109">
        <f>I205/H205</f>
        <v>1</v>
      </c>
      <c r="K209" s="109">
        <f t="shared" si="30"/>
        <v>1.0666666666666667</v>
      </c>
    </row>
    <row r="210" spans="1:11" ht="51" x14ac:dyDescent="0.2">
      <c r="B210" s="198"/>
      <c r="C210" s="112" t="s">
        <v>370</v>
      </c>
      <c r="D210" s="113" t="s">
        <v>88</v>
      </c>
      <c r="E210" s="111">
        <v>30</v>
      </c>
      <c r="F210" s="37">
        <v>97</v>
      </c>
      <c r="G210" s="109">
        <f t="shared" si="29"/>
        <v>3.2333333333333334</v>
      </c>
      <c r="H210" s="232"/>
      <c r="I210" s="230"/>
      <c r="J210" s="109">
        <f>I205/H205</f>
        <v>1</v>
      </c>
      <c r="K210" s="109">
        <f t="shared" si="30"/>
        <v>3.2333333333333334</v>
      </c>
    </row>
    <row r="211" spans="1:11" ht="89.25" x14ac:dyDescent="0.2">
      <c r="B211" s="198"/>
      <c r="C211" s="112" t="s">
        <v>371</v>
      </c>
      <c r="D211" s="113" t="s">
        <v>88</v>
      </c>
      <c r="E211" s="111">
        <v>15</v>
      </c>
      <c r="F211" s="37">
        <v>62</v>
      </c>
      <c r="G211" s="109">
        <f t="shared" si="29"/>
        <v>4.1333333333333337</v>
      </c>
      <c r="H211" s="232"/>
      <c r="I211" s="230"/>
      <c r="J211" s="109">
        <f>I205/H205</f>
        <v>1</v>
      </c>
      <c r="K211" s="109">
        <f t="shared" si="30"/>
        <v>4.1333333333333337</v>
      </c>
    </row>
    <row r="212" spans="1:11" ht="63.75" x14ac:dyDescent="0.2">
      <c r="B212" s="198"/>
      <c r="C212" s="112" t="s">
        <v>372</v>
      </c>
      <c r="D212" s="113" t="s">
        <v>31</v>
      </c>
      <c r="E212" s="111">
        <v>17</v>
      </c>
      <c r="F212" s="37">
        <v>34</v>
      </c>
      <c r="G212" s="109">
        <f t="shared" si="29"/>
        <v>2</v>
      </c>
      <c r="H212" s="232"/>
      <c r="I212" s="230"/>
      <c r="J212" s="109">
        <f>I205/H205</f>
        <v>1</v>
      </c>
      <c r="K212" s="109">
        <f t="shared" si="30"/>
        <v>2</v>
      </c>
    </row>
    <row r="213" spans="1:11" ht="51" x14ac:dyDescent="0.2">
      <c r="B213" s="198"/>
      <c r="C213" s="112" t="s">
        <v>373</v>
      </c>
      <c r="D213" s="113" t="s">
        <v>88</v>
      </c>
      <c r="E213" s="111">
        <v>15</v>
      </c>
      <c r="F213" s="37">
        <v>15</v>
      </c>
      <c r="G213" s="109">
        <f t="shared" si="29"/>
        <v>1</v>
      </c>
      <c r="H213" s="232"/>
      <c r="I213" s="230"/>
      <c r="J213" s="109">
        <f>I205/H205</f>
        <v>1</v>
      </c>
      <c r="K213" s="109">
        <f t="shared" si="30"/>
        <v>1</v>
      </c>
    </row>
    <row r="214" spans="1:11" ht="38.25" x14ac:dyDescent="0.2">
      <c r="B214" s="198"/>
      <c r="C214" s="114" t="s">
        <v>374</v>
      </c>
      <c r="D214" s="115" t="s">
        <v>31</v>
      </c>
      <c r="E214" s="111">
        <v>8</v>
      </c>
      <c r="F214" s="37">
        <v>8</v>
      </c>
      <c r="G214" s="109">
        <f t="shared" si="29"/>
        <v>1</v>
      </c>
      <c r="H214" s="232"/>
      <c r="I214" s="230"/>
      <c r="J214" s="109">
        <f>I205/H205</f>
        <v>1</v>
      </c>
      <c r="K214" s="109">
        <f t="shared" si="30"/>
        <v>1</v>
      </c>
    </row>
    <row r="215" spans="1:11" ht="38.25" x14ac:dyDescent="0.2">
      <c r="B215" s="198"/>
      <c r="C215" s="112" t="s">
        <v>375</v>
      </c>
      <c r="D215" s="113" t="s">
        <v>88</v>
      </c>
      <c r="E215" s="111">
        <v>15</v>
      </c>
      <c r="F215" s="37">
        <v>65</v>
      </c>
      <c r="G215" s="109">
        <f t="shared" si="29"/>
        <v>4.333333333333333</v>
      </c>
      <c r="H215" s="232"/>
      <c r="I215" s="230"/>
      <c r="J215" s="109">
        <f>I205/H205</f>
        <v>1</v>
      </c>
      <c r="K215" s="109">
        <f t="shared" si="30"/>
        <v>4.333333333333333</v>
      </c>
    </row>
    <row r="216" spans="1:11" ht="89.25" x14ac:dyDescent="0.2">
      <c r="B216" s="198"/>
      <c r="C216" s="112" t="s">
        <v>376</v>
      </c>
      <c r="D216" s="113" t="s">
        <v>31</v>
      </c>
      <c r="E216" s="111">
        <v>4</v>
      </c>
      <c r="F216" s="37">
        <v>10</v>
      </c>
      <c r="G216" s="109">
        <f t="shared" si="29"/>
        <v>2.5</v>
      </c>
      <c r="H216" s="232"/>
      <c r="I216" s="230"/>
      <c r="J216" s="109">
        <f>I205/H205</f>
        <v>1</v>
      </c>
      <c r="K216" s="109">
        <f t="shared" si="30"/>
        <v>2.5</v>
      </c>
    </row>
    <row r="217" spans="1:11" ht="63.75" x14ac:dyDescent="0.2">
      <c r="B217" s="198"/>
      <c r="C217" s="112" t="s">
        <v>377</v>
      </c>
      <c r="D217" s="113" t="s">
        <v>31</v>
      </c>
      <c r="E217" s="111">
        <v>17</v>
      </c>
      <c r="F217" s="37">
        <v>19</v>
      </c>
      <c r="G217" s="109">
        <f t="shared" si="29"/>
        <v>1.1176470588235294</v>
      </c>
      <c r="H217" s="232"/>
      <c r="I217" s="230"/>
      <c r="J217" s="109">
        <f>I205/H205</f>
        <v>1</v>
      </c>
      <c r="K217" s="109">
        <f t="shared" si="30"/>
        <v>1.1176470588235294</v>
      </c>
    </row>
    <row r="218" spans="1:11" ht="51" x14ac:dyDescent="0.2">
      <c r="B218" s="198"/>
      <c r="C218" s="112" t="s">
        <v>378</v>
      </c>
      <c r="D218" s="113" t="s">
        <v>31</v>
      </c>
      <c r="E218" s="116">
        <v>17</v>
      </c>
      <c r="F218" s="14">
        <v>45</v>
      </c>
      <c r="G218" s="109">
        <f t="shared" si="29"/>
        <v>2.6470588235294117</v>
      </c>
      <c r="H218" s="232"/>
      <c r="I218" s="230"/>
      <c r="J218" s="96">
        <f>I205/H205</f>
        <v>1</v>
      </c>
      <c r="K218" s="96">
        <f>G218/J218</f>
        <v>2.6470588235294117</v>
      </c>
    </row>
    <row r="219" spans="1:11" ht="14.25" x14ac:dyDescent="0.2">
      <c r="B219" s="163" t="s">
        <v>19</v>
      </c>
      <c r="C219" s="202"/>
      <c r="D219" s="202"/>
      <c r="E219" s="164"/>
      <c r="F219" s="164"/>
      <c r="G219" s="164"/>
      <c r="H219" s="164"/>
      <c r="I219" s="164"/>
      <c r="J219" s="165"/>
      <c r="K219" s="101">
        <f>K205+K206+K207+K208+K209+K210+K211+K212+K213+K214+K215+K216+K217+K218</f>
        <v>27.520211161387632</v>
      </c>
    </row>
    <row r="220" spans="1:11" ht="14.25" x14ac:dyDescent="0.2">
      <c r="B220" s="153" t="s">
        <v>20</v>
      </c>
      <c r="C220" s="156"/>
      <c r="D220" s="156"/>
      <c r="E220" s="156"/>
      <c r="F220" s="156"/>
      <c r="G220" s="156"/>
      <c r="H220" s="156"/>
      <c r="I220" s="156"/>
      <c r="J220" s="157"/>
      <c r="K220" s="142">
        <f>K219/14</f>
        <v>1.965729368670545</v>
      </c>
    </row>
    <row r="221" spans="1:11" ht="207" customHeight="1" x14ac:dyDescent="0.2">
      <c r="A221" s="71"/>
      <c r="B221" s="169" t="s">
        <v>357</v>
      </c>
      <c r="C221" s="66" t="s">
        <v>293</v>
      </c>
      <c r="D221" s="92" t="s">
        <v>18</v>
      </c>
      <c r="E221" s="98">
        <v>99.5</v>
      </c>
      <c r="F221" s="98">
        <v>100</v>
      </c>
      <c r="G221" s="92">
        <f>F221/E221</f>
        <v>1.0050251256281406</v>
      </c>
      <c r="H221" s="172">
        <v>58714.69</v>
      </c>
      <c r="I221" s="172">
        <v>58714.69</v>
      </c>
      <c r="J221" s="93">
        <f>I221/H221</f>
        <v>1</v>
      </c>
      <c r="K221" s="92">
        <f>G221/J221</f>
        <v>1.0050251256281406</v>
      </c>
    </row>
    <row r="222" spans="1:11" ht="211.5" customHeight="1" x14ac:dyDescent="0.2">
      <c r="B222" s="170"/>
      <c r="C222" s="16" t="s">
        <v>54</v>
      </c>
      <c r="D222" s="97" t="s">
        <v>18</v>
      </c>
      <c r="E222" s="34">
        <v>99.5</v>
      </c>
      <c r="F222" s="34">
        <v>100</v>
      </c>
      <c r="G222" s="97">
        <f t="shared" ref="G222:G232" si="31">F222/E222</f>
        <v>1.0050251256281406</v>
      </c>
      <c r="H222" s="173"/>
      <c r="I222" s="173"/>
      <c r="J222" s="97">
        <f>I221/H221</f>
        <v>1</v>
      </c>
      <c r="K222" s="97">
        <f>G222/J222</f>
        <v>1.0050251256281406</v>
      </c>
    </row>
    <row r="223" spans="1:11" ht="127.5" x14ac:dyDescent="0.2">
      <c r="B223" s="170"/>
      <c r="C223" s="16" t="s">
        <v>55</v>
      </c>
      <c r="D223" s="97" t="s">
        <v>18</v>
      </c>
      <c r="E223" s="34">
        <v>5</v>
      </c>
      <c r="F223" s="34">
        <v>40.6</v>
      </c>
      <c r="G223" s="97">
        <f t="shared" si="31"/>
        <v>8.120000000000001</v>
      </c>
      <c r="H223" s="174"/>
      <c r="I223" s="174"/>
      <c r="J223" s="97">
        <f>I221/H221</f>
        <v>1</v>
      </c>
      <c r="K223" s="97">
        <f t="shared" ref="K223:K232" si="32">G223/J223</f>
        <v>8.120000000000001</v>
      </c>
    </row>
    <row r="224" spans="1:11" ht="165.75" x14ac:dyDescent="0.2">
      <c r="B224" s="170"/>
      <c r="C224" s="16" t="s">
        <v>56</v>
      </c>
      <c r="D224" s="97" t="s">
        <v>18</v>
      </c>
      <c r="E224" s="34">
        <v>95</v>
      </c>
      <c r="F224" s="34">
        <v>95</v>
      </c>
      <c r="G224" s="97">
        <f t="shared" si="31"/>
        <v>1</v>
      </c>
      <c r="H224" s="172">
        <v>118116.28</v>
      </c>
      <c r="I224" s="172">
        <v>118110.82</v>
      </c>
      <c r="J224" s="97">
        <f>I224/H224</f>
        <v>0.99995377436539656</v>
      </c>
      <c r="K224" s="97">
        <f t="shared" si="32"/>
        <v>1.0000462277715114</v>
      </c>
    </row>
    <row r="225" spans="2:11" ht="70.5" customHeight="1" x14ac:dyDescent="0.2">
      <c r="B225" s="170"/>
      <c r="C225" s="16" t="s">
        <v>57</v>
      </c>
      <c r="D225" s="97" t="s">
        <v>18</v>
      </c>
      <c r="E225" s="34">
        <v>100</v>
      </c>
      <c r="F225" s="34">
        <v>100</v>
      </c>
      <c r="G225" s="97">
        <f t="shared" si="31"/>
        <v>1</v>
      </c>
      <c r="H225" s="173"/>
      <c r="I225" s="173"/>
      <c r="J225" s="97">
        <f>I224/H224</f>
        <v>0.99995377436539656</v>
      </c>
      <c r="K225" s="97">
        <f t="shared" si="32"/>
        <v>1.0000462277715114</v>
      </c>
    </row>
    <row r="226" spans="2:11" ht="102" customHeight="1" x14ac:dyDescent="0.2">
      <c r="B226" s="170"/>
      <c r="C226" s="16" t="s">
        <v>294</v>
      </c>
      <c r="D226" s="97" t="s">
        <v>18</v>
      </c>
      <c r="E226" s="34">
        <v>85</v>
      </c>
      <c r="F226" s="34">
        <v>80</v>
      </c>
      <c r="G226" s="97">
        <f t="shared" si="31"/>
        <v>0.94117647058823528</v>
      </c>
      <c r="H226" s="173"/>
      <c r="I226" s="173"/>
      <c r="J226" s="97">
        <f>I224/H224</f>
        <v>0.99995377436539656</v>
      </c>
      <c r="K226" s="97">
        <f t="shared" si="32"/>
        <v>0.94121997907906962</v>
      </c>
    </row>
    <row r="227" spans="2:11" ht="114.75" x14ac:dyDescent="0.2">
      <c r="B227" s="170"/>
      <c r="C227" s="16" t="s">
        <v>295</v>
      </c>
      <c r="D227" s="97" t="s">
        <v>18</v>
      </c>
      <c r="E227" s="34">
        <v>95</v>
      </c>
      <c r="F227" s="34">
        <v>95</v>
      </c>
      <c r="G227" s="97">
        <f t="shared" si="31"/>
        <v>1</v>
      </c>
      <c r="H227" s="173"/>
      <c r="I227" s="173"/>
      <c r="J227" s="97">
        <f>I224/H224</f>
        <v>0.99995377436539656</v>
      </c>
      <c r="K227" s="97">
        <f t="shared" si="32"/>
        <v>1.0000462277715114</v>
      </c>
    </row>
    <row r="228" spans="2:11" ht="38.25" x14ac:dyDescent="0.2">
      <c r="B228" s="170"/>
      <c r="C228" s="16" t="s">
        <v>296</v>
      </c>
      <c r="D228" s="97" t="s">
        <v>27</v>
      </c>
      <c r="E228" s="34">
        <v>90</v>
      </c>
      <c r="F228" s="34">
        <v>90</v>
      </c>
      <c r="G228" s="97">
        <f t="shared" si="31"/>
        <v>1</v>
      </c>
      <c r="H228" s="173"/>
      <c r="I228" s="173"/>
      <c r="J228" s="97">
        <f>I224/H224</f>
        <v>0.99995377436539656</v>
      </c>
      <c r="K228" s="97">
        <f t="shared" si="32"/>
        <v>1.0000462277715114</v>
      </c>
    </row>
    <row r="229" spans="2:11" ht="63.75" x14ac:dyDescent="0.2">
      <c r="B229" s="170"/>
      <c r="C229" s="16" t="s">
        <v>297</v>
      </c>
      <c r="D229" s="97" t="s">
        <v>27</v>
      </c>
      <c r="E229" s="34">
        <v>100</v>
      </c>
      <c r="F229" s="34">
        <v>100</v>
      </c>
      <c r="G229" s="97">
        <f t="shared" si="31"/>
        <v>1</v>
      </c>
      <c r="H229" s="173"/>
      <c r="I229" s="173"/>
      <c r="J229" s="97">
        <f>I224/H224</f>
        <v>0.99995377436539656</v>
      </c>
      <c r="K229" s="97">
        <f t="shared" si="32"/>
        <v>1.0000462277715114</v>
      </c>
    </row>
    <row r="230" spans="2:11" ht="306.75" customHeight="1" x14ac:dyDescent="0.2">
      <c r="B230" s="170"/>
      <c r="C230" s="16" t="s">
        <v>58</v>
      </c>
      <c r="D230" s="97" t="s">
        <v>18</v>
      </c>
      <c r="E230" s="34">
        <v>18</v>
      </c>
      <c r="F230" s="34">
        <v>17</v>
      </c>
      <c r="G230" s="97">
        <f t="shared" si="31"/>
        <v>0.94444444444444442</v>
      </c>
      <c r="H230" s="174"/>
      <c r="I230" s="174"/>
      <c r="J230" s="97">
        <f>I224/H224</f>
        <v>0.99995377436539656</v>
      </c>
      <c r="K230" s="97">
        <f t="shared" si="32"/>
        <v>0.94448810400642746</v>
      </c>
    </row>
    <row r="231" spans="2:11" ht="135.75" customHeight="1" x14ac:dyDescent="0.2">
      <c r="B231" s="170"/>
      <c r="C231" s="16" t="s">
        <v>298</v>
      </c>
      <c r="D231" s="97" t="s">
        <v>18</v>
      </c>
      <c r="E231" s="34">
        <v>100</v>
      </c>
      <c r="F231" s="34">
        <v>100</v>
      </c>
      <c r="G231" s="97">
        <f t="shared" si="31"/>
        <v>1</v>
      </c>
      <c r="H231" s="97">
        <v>15194.92</v>
      </c>
      <c r="I231" s="97">
        <v>15194.92</v>
      </c>
      <c r="J231" s="97">
        <f>I231/H231</f>
        <v>1</v>
      </c>
      <c r="K231" s="97">
        <f t="shared" si="32"/>
        <v>1</v>
      </c>
    </row>
    <row r="232" spans="2:11" ht="89.25" x14ac:dyDescent="0.2">
      <c r="B232" s="171"/>
      <c r="C232" s="75" t="s">
        <v>311</v>
      </c>
      <c r="D232" s="97" t="s">
        <v>18</v>
      </c>
      <c r="E232" s="34">
        <v>100</v>
      </c>
      <c r="F232" s="34">
        <v>100</v>
      </c>
      <c r="G232" s="97">
        <f t="shared" si="31"/>
        <v>1</v>
      </c>
      <c r="H232" s="97">
        <v>140965.98000000001</v>
      </c>
      <c r="I232" s="97">
        <v>138634.07999999999</v>
      </c>
      <c r="J232" s="97">
        <f>I232/H232</f>
        <v>0.98345771086044997</v>
      </c>
      <c r="K232" s="97">
        <f t="shared" si="32"/>
        <v>1.0168205393652126</v>
      </c>
    </row>
    <row r="233" spans="2:11" ht="14.25" x14ac:dyDescent="0.2">
      <c r="B233" s="163" t="s">
        <v>19</v>
      </c>
      <c r="C233" s="164"/>
      <c r="D233" s="164"/>
      <c r="E233" s="164"/>
      <c r="F233" s="164"/>
      <c r="G233" s="164"/>
      <c r="H233" s="164"/>
      <c r="I233" s="164"/>
      <c r="J233" s="165"/>
      <c r="K233" s="102">
        <f>K221+K222+K223+K224+K225+K226+K227+K228+K229+K230+K231+K232</f>
        <v>19.03281001256455</v>
      </c>
    </row>
    <row r="234" spans="2:11" ht="14.25" x14ac:dyDescent="0.2">
      <c r="B234" s="233" t="s">
        <v>20</v>
      </c>
      <c r="C234" s="234"/>
      <c r="D234" s="234"/>
      <c r="E234" s="234"/>
      <c r="F234" s="234"/>
      <c r="G234" s="234"/>
      <c r="H234" s="234"/>
      <c r="I234" s="234"/>
      <c r="J234" s="235"/>
      <c r="K234" s="144">
        <f>K233/12</f>
        <v>1.5860675010470457</v>
      </c>
    </row>
    <row r="235" spans="2:11" ht="51" x14ac:dyDescent="0.2">
      <c r="B235" s="184" t="s">
        <v>325</v>
      </c>
      <c r="C235" s="48" t="s">
        <v>215</v>
      </c>
      <c r="D235" s="42" t="s">
        <v>29</v>
      </c>
      <c r="E235" s="81">
        <v>1</v>
      </c>
      <c r="F235" s="81">
        <v>1</v>
      </c>
      <c r="G235" s="56">
        <f t="shared" ref="G235:G239" si="33">F235/E235</f>
        <v>1</v>
      </c>
      <c r="H235" s="27">
        <v>440.4</v>
      </c>
      <c r="I235" s="27">
        <v>440.4</v>
      </c>
      <c r="J235" s="27">
        <f t="shared" ref="J235:J240" si="34">I235/H235</f>
        <v>1</v>
      </c>
      <c r="K235" s="96">
        <f t="shared" ref="K235:K239" si="35">G235/J235</f>
        <v>1</v>
      </c>
    </row>
    <row r="236" spans="2:11" ht="102" x14ac:dyDescent="0.2">
      <c r="B236" s="239"/>
      <c r="C236" s="120" t="s">
        <v>259</v>
      </c>
      <c r="D236" s="42" t="s">
        <v>122</v>
      </c>
      <c r="E236" s="81">
        <v>150</v>
      </c>
      <c r="F236" s="81">
        <v>150</v>
      </c>
      <c r="G236" s="56">
        <f t="shared" si="33"/>
        <v>1</v>
      </c>
      <c r="H236" s="27">
        <v>1000.5</v>
      </c>
      <c r="I236" s="27">
        <v>1000.5</v>
      </c>
      <c r="J236" s="27">
        <f t="shared" si="34"/>
        <v>1</v>
      </c>
      <c r="K236" s="96">
        <f t="shared" si="35"/>
        <v>1</v>
      </c>
    </row>
    <row r="237" spans="2:11" ht="38.25" x14ac:dyDescent="0.2">
      <c r="B237" s="239"/>
      <c r="C237" s="48" t="s">
        <v>216</v>
      </c>
      <c r="D237" s="42" t="s">
        <v>27</v>
      </c>
      <c r="E237" s="81">
        <v>15</v>
      </c>
      <c r="F237" s="81">
        <v>15</v>
      </c>
      <c r="G237" s="27">
        <f t="shared" si="33"/>
        <v>1</v>
      </c>
      <c r="H237" s="27">
        <v>154</v>
      </c>
      <c r="I237" s="27">
        <v>154</v>
      </c>
      <c r="J237" s="27">
        <f t="shared" si="34"/>
        <v>1</v>
      </c>
      <c r="K237" s="96">
        <f t="shared" si="35"/>
        <v>1</v>
      </c>
    </row>
    <row r="238" spans="2:11" ht="25.5" x14ac:dyDescent="0.2">
      <c r="B238" s="239"/>
      <c r="C238" s="48" t="s">
        <v>218</v>
      </c>
      <c r="D238" s="42" t="s">
        <v>29</v>
      </c>
      <c r="E238" s="81">
        <v>7</v>
      </c>
      <c r="F238" s="81">
        <v>3</v>
      </c>
      <c r="G238" s="27">
        <f t="shared" si="33"/>
        <v>0.42857142857142855</v>
      </c>
      <c r="H238" s="27">
        <v>100</v>
      </c>
      <c r="I238" s="27">
        <v>44.5</v>
      </c>
      <c r="J238" s="27">
        <f t="shared" si="34"/>
        <v>0.44500000000000001</v>
      </c>
      <c r="K238" s="96">
        <f t="shared" si="35"/>
        <v>0.96308186195826639</v>
      </c>
    </row>
    <row r="239" spans="2:11" ht="127.5" x14ac:dyDescent="0.2">
      <c r="B239" s="239"/>
      <c r="C239" s="48" t="s">
        <v>217</v>
      </c>
      <c r="D239" s="42" t="s">
        <v>263</v>
      </c>
      <c r="E239" s="81">
        <v>10</v>
      </c>
      <c r="F239" s="81">
        <v>6</v>
      </c>
      <c r="G239" s="27">
        <f t="shared" si="33"/>
        <v>0.6</v>
      </c>
      <c r="H239" s="27">
        <v>40</v>
      </c>
      <c r="I239" s="27">
        <v>28.51</v>
      </c>
      <c r="J239" s="27">
        <f t="shared" si="34"/>
        <v>0.71274999999999999</v>
      </c>
      <c r="K239" s="96">
        <f t="shared" si="35"/>
        <v>0.8418098912662223</v>
      </c>
    </row>
    <row r="240" spans="2:11" ht="190.5" customHeight="1" x14ac:dyDescent="0.2">
      <c r="B240" s="239"/>
      <c r="C240" s="47" t="s">
        <v>299</v>
      </c>
      <c r="D240" s="42" t="s">
        <v>263</v>
      </c>
      <c r="E240" s="81">
        <v>24</v>
      </c>
      <c r="F240" s="81">
        <v>25</v>
      </c>
      <c r="G240" s="27">
        <f>F240/E240</f>
        <v>1.0416666666666667</v>
      </c>
      <c r="H240" s="27">
        <v>1200</v>
      </c>
      <c r="I240" s="27">
        <v>1050</v>
      </c>
      <c r="J240" s="27">
        <f t="shared" si="34"/>
        <v>0.875</v>
      </c>
      <c r="K240" s="22">
        <f>G240/J240</f>
        <v>1.1904761904761905</v>
      </c>
    </row>
    <row r="241" spans="2:11" ht="14.25" x14ac:dyDescent="0.2">
      <c r="B241" s="163" t="s">
        <v>19</v>
      </c>
      <c r="C241" s="164"/>
      <c r="D241" s="164"/>
      <c r="E241" s="164"/>
      <c r="F241" s="164"/>
      <c r="G241" s="164"/>
      <c r="H241" s="164"/>
      <c r="I241" s="164"/>
      <c r="J241" s="165"/>
      <c r="K241" s="102">
        <f>K235+K236+K237+K238+K239+K240</f>
        <v>5.9953679437006793</v>
      </c>
    </row>
    <row r="242" spans="2:11" ht="14.25" x14ac:dyDescent="0.2">
      <c r="B242" s="163" t="s">
        <v>136</v>
      </c>
      <c r="C242" s="164"/>
      <c r="D242" s="164"/>
      <c r="E242" s="164"/>
      <c r="F242" s="164"/>
      <c r="G242" s="164"/>
      <c r="H242" s="164"/>
      <c r="I242" s="164"/>
      <c r="J242" s="165"/>
      <c r="K242" s="141">
        <f>K241/6</f>
        <v>0.99922799061677992</v>
      </c>
    </row>
    <row r="243" spans="2:11" ht="227.25" customHeight="1" x14ac:dyDescent="0.2">
      <c r="B243" s="184" t="s">
        <v>358</v>
      </c>
      <c r="C243" s="26" t="s">
        <v>424</v>
      </c>
      <c r="D243" s="42" t="s">
        <v>143</v>
      </c>
      <c r="E243" s="81">
        <v>3</v>
      </c>
      <c r="F243" s="81">
        <v>3</v>
      </c>
      <c r="G243" s="27">
        <f>F243/E243</f>
        <v>1</v>
      </c>
      <c r="H243" s="166">
        <v>3523.34</v>
      </c>
      <c r="I243" s="166">
        <v>3509.54</v>
      </c>
      <c r="J243" s="27">
        <f>I243/H243</f>
        <v>0.99608326190489704</v>
      </c>
      <c r="K243" s="96">
        <f t="shared" ref="K243:K245" si="36">G243/J243</f>
        <v>1.0039321392547171</v>
      </c>
    </row>
    <row r="244" spans="2:11" ht="75" x14ac:dyDescent="0.2">
      <c r="B244" s="239"/>
      <c r="C244" s="26" t="s">
        <v>59</v>
      </c>
      <c r="D244" s="42" t="s">
        <v>31</v>
      </c>
      <c r="E244" s="81">
        <v>5</v>
      </c>
      <c r="F244" s="81">
        <v>5</v>
      </c>
      <c r="G244" s="27">
        <f>F244/E244</f>
        <v>1</v>
      </c>
      <c r="H244" s="167"/>
      <c r="I244" s="167"/>
      <c r="J244" s="27">
        <f>I243/H243</f>
        <v>0.99608326190489704</v>
      </c>
      <c r="K244" s="96">
        <f t="shared" si="36"/>
        <v>1.0039321392547171</v>
      </c>
    </row>
    <row r="245" spans="2:11" ht="65.25" customHeight="1" x14ac:dyDescent="0.2">
      <c r="B245" s="239"/>
      <c r="C245" s="26" t="s">
        <v>60</v>
      </c>
      <c r="D245" s="42" t="s">
        <v>31</v>
      </c>
      <c r="E245" s="81">
        <v>15</v>
      </c>
      <c r="F245" s="81">
        <v>137</v>
      </c>
      <c r="G245" s="27">
        <f>F245/E245</f>
        <v>9.1333333333333329</v>
      </c>
      <c r="H245" s="167"/>
      <c r="I245" s="167"/>
      <c r="J245" s="27">
        <f>I243/H243</f>
        <v>0.99608326190489704</v>
      </c>
      <c r="K245" s="96">
        <f t="shared" si="36"/>
        <v>9.16924687185975</v>
      </c>
    </row>
    <row r="246" spans="2:11" ht="57.75" customHeight="1" x14ac:dyDescent="0.2">
      <c r="B246" s="239"/>
      <c r="C246" s="26" t="s">
        <v>425</v>
      </c>
      <c r="D246" s="42" t="s">
        <v>18</v>
      </c>
      <c r="E246" s="81">
        <v>50</v>
      </c>
      <c r="F246" s="81">
        <v>50</v>
      </c>
      <c r="G246" s="27">
        <f>F246/E246</f>
        <v>1</v>
      </c>
      <c r="H246" s="167"/>
      <c r="I246" s="167"/>
      <c r="J246" s="27">
        <f>I243/H243</f>
        <v>0.99608326190489704</v>
      </c>
      <c r="K246" s="27">
        <f>G246/J246</f>
        <v>1.0039321392547171</v>
      </c>
    </row>
    <row r="247" spans="2:11" ht="30" x14ac:dyDescent="0.2">
      <c r="B247" s="240"/>
      <c r="C247" s="26" t="s">
        <v>426</v>
      </c>
      <c r="D247" s="42" t="s">
        <v>31</v>
      </c>
      <c r="E247" s="81">
        <v>17</v>
      </c>
      <c r="F247" s="81">
        <v>17</v>
      </c>
      <c r="G247" s="27">
        <f>F247/E247</f>
        <v>1</v>
      </c>
      <c r="H247" s="168"/>
      <c r="I247" s="168"/>
      <c r="J247" s="27">
        <f>I243/H243</f>
        <v>0.99608326190489704</v>
      </c>
      <c r="K247" s="27">
        <f>G247/J247</f>
        <v>1.0039321392547171</v>
      </c>
    </row>
    <row r="248" spans="2:11" ht="14.25" x14ac:dyDescent="0.2">
      <c r="B248" s="163" t="s">
        <v>19</v>
      </c>
      <c r="C248" s="164"/>
      <c r="D248" s="164"/>
      <c r="E248" s="164"/>
      <c r="F248" s="164"/>
      <c r="G248" s="164"/>
      <c r="H248" s="164"/>
      <c r="I248" s="164"/>
      <c r="J248" s="165"/>
      <c r="K248" s="102">
        <f>K243+K244+K245+K246+K247</f>
        <v>13.184975428878618</v>
      </c>
    </row>
    <row r="249" spans="2:11" ht="14.25" x14ac:dyDescent="0.2">
      <c r="B249" s="163" t="s">
        <v>20</v>
      </c>
      <c r="C249" s="164"/>
      <c r="D249" s="164"/>
      <c r="E249" s="164"/>
      <c r="F249" s="164"/>
      <c r="G249" s="164"/>
      <c r="H249" s="164"/>
      <c r="I249" s="164"/>
      <c r="J249" s="165"/>
      <c r="K249" s="141">
        <f>K248/5</f>
        <v>2.6369950857757236</v>
      </c>
    </row>
    <row r="250" spans="2:11" ht="75" x14ac:dyDescent="0.2">
      <c r="B250" s="184" t="s">
        <v>434</v>
      </c>
      <c r="C250" s="26" t="s">
        <v>61</v>
      </c>
      <c r="D250" s="42" t="s">
        <v>32</v>
      </c>
      <c r="E250" s="81">
        <v>2.5619999999999998</v>
      </c>
      <c r="F250" s="81">
        <v>8.2070000000000007</v>
      </c>
      <c r="G250" s="27">
        <f>F250/E250</f>
        <v>3.203356752537081</v>
      </c>
      <c r="H250" s="166">
        <v>143158.68</v>
      </c>
      <c r="I250" s="186">
        <v>141214.29999999999</v>
      </c>
      <c r="J250" s="27">
        <f>I250/H250</f>
        <v>0.98641800832474846</v>
      </c>
      <c r="K250" s="96">
        <f t="shared" ref="K250:K260" si="37">G250/J250</f>
        <v>3.2474637785429321</v>
      </c>
    </row>
    <row r="251" spans="2:11" ht="165" x14ac:dyDescent="0.2">
      <c r="B251" s="239"/>
      <c r="C251" s="26" t="s">
        <v>62</v>
      </c>
      <c r="D251" s="42" t="s">
        <v>18</v>
      </c>
      <c r="E251" s="81">
        <v>59.7</v>
      </c>
      <c r="F251" s="81">
        <v>59.2</v>
      </c>
      <c r="G251" s="27">
        <f>F251/E251</f>
        <v>0.99162479061976549</v>
      </c>
      <c r="H251" s="167"/>
      <c r="I251" s="187"/>
      <c r="J251" s="27">
        <f>I250/H250</f>
        <v>0.98641800832474846</v>
      </c>
      <c r="K251" s="96">
        <f t="shared" si="37"/>
        <v>1.0052784744916203</v>
      </c>
    </row>
    <row r="252" spans="2:11" ht="106.5" customHeight="1" x14ac:dyDescent="0.2">
      <c r="B252" s="239"/>
      <c r="C252" s="26" t="s">
        <v>63</v>
      </c>
      <c r="D252" s="42" t="s">
        <v>18</v>
      </c>
      <c r="E252" s="81">
        <v>14.1</v>
      </c>
      <c r="F252" s="81">
        <v>16.414000000000001</v>
      </c>
      <c r="G252" s="27">
        <f>F252/E252</f>
        <v>1.164113475177305</v>
      </c>
      <c r="H252" s="167"/>
      <c r="I252" s="187"/>
      <c r="J252" s="27">
        <f>I250/H250</f>
        <v>0.98641800832474846</v>
      </c>
      <c r="K252" s="27">
        <f t="shared" si="37"/>
        <v>1.1801421561173036</v>
      </c>
    </row>
    <row r="253" spans="2:11" ht="45" x14ac:dyDescent="0.2">
      <c r="B253" s="239"/>
      <c r="C253" s="26" t="s">
        <v>284</v>
      </c>
      <c r="D253" s="42" t="s">
        <v>262</v>
      </c>
      <c r="E253" s="81">
        <v>15</v>
      </c>
      <c r="F253" s="81">
        <v>29</v>
      </c>
      <c r="G253" s="27">
        <f>E253/F253</f>
        <v>0.51724137931034486</v>
      </c>
      <c r="H253" s="167"/>
      <c r="I253" s="187"/>
      <c r="J253" s="27">
        <f>I250/H250</f>
        <v>0.98641800832474846</v>
      </c>
      <c r="K253" s="27">
        <f t="shared" si="37"/>
        <v>0.52436327697299978</v>
      </c>
    </row>
    <row r="254" spans="2:11" ht="60" x14ac:dyDescent="0.2">
      <c r="B254" s="239"/>
      <c r="C254" s="26" t="s">
        <v>285</v>
      </c>
      <c r="D254" s="42" t="s">
        <v>246</v>
      </c>
      <c r="E254" s="81">
        <v>4</v>
      </c>
      <c r="F254" s="81">
        <v>5</v>
      </c>
      <c r="G254" s="27">
        <f>E254/F254</f>
        <v>0.8</v>
      </c>
      <c r="H254" s="167"/>
      <c r="I254" s="187"/>
      <c r="J254" s="27">
        <f>I250/H250</f>
        <v>0.98641800832474846</v>
      </c>
      <c r="K254" s="27">
        <f t="shared" si="37"/>
        <v>0.8110152017182396</v>
      </c>
    </row>
    <row r="255" spans="2:11" ht="75" x14ac:dyDescent="0.2">
      <c r="B255" s="239"/>
      <c r="C255" s="26" t="s">
        <v>286</v>
      </c>
      <c r="D255" s="42" t="s">
        <v>287</v>
      </c>
      <c r="E255" s="81">
        <v>850</v>
      </c>
      <c r="F255" s="81">
        <v>388</v>
      </c>
      <c r="G255" s="27">
        <f>E255/F255</f>
        <v>2.1907216494845363</v>
      </c>
      <c r="H255" s="167"/>
      <c r="I255" s="187"/>
      <c r="J255" s="27">
        <f>I250/H250</f>
        <v>0.98641800832474846</v>
      </c>
      <c r="K255" s="27">
        <f t="shared" si="37"/>
        <v>2.2208857005815195</v>
      </c>
    </row>
    <row r="256" spans="2:11" ht="120" x14ac:dyDescent="0.2">
      <c r="B256" s="239"/>
      <c r="C256" s="26" t="s">
        <v>288</v>
      </c>
      <c r="D256" s="42" t="s">
        <v>18</v>
      </c>
      <c r="E256" s="81">
        <v>8.1999999999999993</v>
      </c>
      <c r="F256" s="81">
        <v>13.3</v>
      </c>
      <c r="G256" s="27">
        <f>E256/F256</f>
        <v>0.61654135338345861</v>
      </c>
      <c r="H256" s="167"/>
      <c r="I256" s="187"/>
      <c r="J256" s="27">
        <f>I250/H250</f>
        <v>0.98641800832474846</v>
      </c>
      <c r="K256" s="27">
        <f t="shared" si="37"/>
        <v>0.62503051260240261</v>
      </c>
    </row>
    <row r="257" spans="2:11" ht="45" x14ac:dyDescent="0.2">
      <c r="B257" s="239"/>
      <c r="C257" s="26" t="s">
        <v>289</v>
      </c>
      <c r="D257" s="42" t="s">
        <v>263</v>
      </c>
      <c r="E257" s="81">
        <v>0</v>
      </c>
      <c r="F257" s="81">
        <v>7</v>
      </c>
      <c r="G257" s="27">
        <f>E257/F257</f>
        <v>0</v>
      </c>
      <c r="H257" s="167"/>
      <c r="I257" s="187"/>
      <c r="J257" s="27">
        <f>I250/H250</f>
        <v>0.98641800832474846</v>
      </c>
      <c r="K257" s="27">
        <f t="shared" si="37"/>
        <v>0</v>
      </c>
    </row>
    <row r="258" spans="2:11" ht="150" x14ac:dyDescent="0.2">
      <c r="B258" s="239"/>
      <c r="C258" s="26" t="s">
        <v>290</v>
      </c>
      <c r="D258" s="42" t="s">
        <v>287</v>
      </c>
      <c r="E258" s="81">
        <v>4</v>
      </c>
      <c r="F258" s="81">
        <v>49</v>
      </c>
      <c r="G258" s="27">
        <f>F258/E258</f>
        <v>12.25</v>
      </c>
      <c r="H258" s="167"/>
      <c r="I258" s="187"/>
      <c r="J258" s="27">
        <f>I250/H250</f>
        <v>0.98641800832474846</v>
      </c>
      <c r="K258" s="27">
        <f t="shared" si="37"/>
        <v>12.418670276310543</v>
      </c>
    </row>
    <row r="259" spans="2:11" ht="135" x14ac:dyDescent="0.2">
      <c r="B259" s="239"/>
      <c r="C259" s="26" t="s">
        <v>291</v>
      </c>
      <c r="D259" s="42" t="s">
        <v>287</v>
      </c>
      <c r="E259" s="81">
        <v>15</v>
      </c>
      <c r="F259" s="81">
        <v>15</v>
      </c>
      <c r="G259" s="27">
        <f>F259/E259</f>
        <v>1</v>
      </c>
      <c r="H259" s="167"/>
      <c r="I259" s="187"/>
      <c r="J259" s="27">
        <f>I250/H250</f>
        <v>0.98641800832474846</v>
      </c>
      <c r="K259" s="27">
        <f t="shared" si="37"/>
        <v>1.0137690021477994</v>
      </c>
    </row>
    <row r="260" spans="2:11" ht="89.25" x14ac:dyDescent="0.2">
      <c r="B260" s="240"/>
      <c r="C260" s="33" t="s">
        <v>292</v>
      </c>
      <c r="D260" s="14" t="s">
        <v>287</v>
      </c>
      <c r="E260" s="37">
        <v>10</v>
      </c>
      <c r="F260" s="81">
        <v>10</v>
      </c>
      <c r="G260" s="27">
        <f>F260/E260</f>
        <v>1</v>
      </c>
      <c r="H260" s="168"/>
      <c r="I260" s="188"/>
      <c r="J260" s="27">
        <f>I250/H250</f>
        <v>0.98641800832474846</v>
      </c>
      <c r="K260" s="27">
        <f t="shared" si="37"/>
        <v>1.0137690021477994</v>
      </c>
    </row>
    <row r="261" spans="2:11" ht="14.25" x14ac:dyDescent="0.2">
      <c r="B261" s="153" t="s">
        <v>19</v>
      </c>
      <c r="C261" s="156"/>
      <c r="D261" s="156"/>
      <c r="E261" s="156"/>
      <c r="F261" s="156"/>
      <c r="G261" s="156"/>
      <c r="H261" s="156"/>
      <c r="I261" s="156"/>
      <c r="J261" s="157"/>
      <c r="K261" s="101">
        <f>K250+K251+K252+K253+K254+K255+K256+K257+K258+K259+K260</f>
        <v>24.060387381633163</v>
      </c>
    </row>
    <row r="262" spans="2:11" ht="14.25" x14ac:dyDescent="0.2">
      <c r="B262" s="153" t="s">
        <v>20</v>
      </c>
      <c r="C262" s="156"/>
      <c r="D262" s="156"/>
      <c r="E262" s="156"/>
      <c r="F262" s="156"/>
      <c r="G262" s="156"/>
      <c r="H262" s="156"/>
      <c r="I262" s="156"/>
      <c r="J262" s="157"/>
      <c r="K262" s="142">
        <f>K261/11</f>
        <v>2.1873079437848331</v>
      </c>
    </row>
    <row r="263" spans="2:11" ht="80.25" customHeight="1" x14ac:dyDescent="0.2">
      <c r="B263" s="236" t="s">
        <v>359</v>
      </c>
      <c r="C263" s="67" t="s">
        <v>400</v>
      </c>
      <c r="D263" s="27" t="s">
        <v>31</v>
      </c>
      <c r="E263" s="81">
        <v>2</v>
      </c>
      <c r="F263" s="81">
        <v>2</v>
      </c>
      <c r="G263" s="27">
        <f>F263/E263</f>
        <v>1</v>
      </c>
      <c r="H263" s="166">
        <v>28164.799999999999</v>
      </c>
      <c r="I263" s="166">
        <v>28042</v>
      </c>
      <c r="J263" s="27">
        <f>I263/H263</f>
        <v>0.99563994773618136</v>
      </c>
      <c r="K263" s="121">
        <f>G263/J263</f>
        <v>1.0043791455673632</v>
      </c>
    </row>
    <row r="264" spans="2:11" ht="87.75" customHeight="1" x14ac:dyDescent="0.2">
      <c r="B264" s="237"/>
      <c r="C264" s="68" t="s">
        <v>401</v>
      </c>
      <c r="D264" s="27" t="s">
        <v>18</v>
      </c>
      <c r="E264" s="81">
        <v>15</v>
      </c>
      <c r="F264" s="81">
        <v>15</v>
      </c>
      <c r="G264" s="27">
        <f>F264/E264</f>
        <v>1</v>
      </c>
      <c r="H264" s="167"/>
      <c r="I264" s="167"/>
      <c r="J264" s="27">
        <f>I263/H263</f>
        <v>0.99563994773618136</v>
      </c>
      <c r="K264" s="96">
        <f>G264/J264</f>
        <v>1.0043791455673632</v>
      </c>
    </row>
    <row r="265" spans="2:11" ht="138.75" customHeight="1" x14ac:dyDescent="0.2">
      <c r="B265" s="237"/>
      <c r="C265" s="67" t="s">
        <v>402</v>
      </c>
      <c r="D265" s="27" t="s">
        <v>31</v>
      </c>
      <c r="E265" s="81">
        <v>3</v>
      </c>
      <c r="F265" s="81">
        <v>3</v>
      </c>
      <c r="G265" s="27">
        <f>F265/E265</f>
        <v>1</v>
      </c>
      <c r="H265" s="167"/>
      <c r="I265" s="167"/>
      <c r="J265" s="27">
        <f>I263/H263</f>
        <v>0.99563994773618136</v>
      </c>
      <c r="K265" s="121">
        <f>G265/J265</f>
        <v>1.0043791455673632</v>
      </c>
    </row>
    <row r="266" spans="2:11" ht="80.25" customHeight="1" x14ac:dyDescent="0.2">
      <c r="B266" s="237"/>
      <c r="C266" s="68" t="s">
        <v>403</v>
      </c>
      <c r="D266" s="27" t="s">
        <v>246</v>
      </c>
      <c r="E266" s="81">
        <v>7477</v>
      </c>
      <c r="F266" s="81">
        <v>7477</v>
      </c>
      <c r="G266" s="27">
        <f>F266/E266</f>
        <v>1</v>
      </c>
      <c r="H266" s="167"/>
      <c r="I266" s="167"/>
      <c r="J266" s="27">
        <f>I263/H263</f>
        <v>0.99563994773618136</v>
      </c>
      <c r="K266" s="121">
        <f>G266/J266</f>
        <v>1.0043791455673632</v>
      </c>
    </row>
    <row r="267" spans="2:11" ht="63.75" customHeight="1" x14ac:dyDescent="0.2">
      <c r="B267" s="238"/>
      <c r="C267" s="67" t="s">
        <v>404</v>
      </c>
      <c r="D267" s="27" t="s">
        <v>18</v>
      </c>
      <c r="E267" s="81">
        <v>20</v>
      </c>
      <c r="F267" s="81">
        <v>20</v>
      </c>
      <c r="G267" s="27">
        <f>F267/E267</f>
        <v>1</v>
      </c>
      <c r="H267" s="168"/>
      <c r="I267" s="168"/>
      <c r="J267" s="27">
        <f>I263/H263</f>
        <v>0.99563994773618136</v>
      </c>
      <c r="K267" s="96">
        <f>G267/J267</f>
        <v>1.0043791455673632</v>
      </c>
    </row>
    <row r="268" spans="2:11" ht="14.25" x14ac:dyDescent="0.2">
      <c r="B268" s="181" t="s">
        <v>19</v>
      </c>
      <c r="C268" s="182"/>
      <c r="D268" s="182"/>
      <c r="E268" s="182"/>
      <c r="F268" s="182"/>
      <c r="G268" s="182"/>
      <c r="H268" s="182"/>
      <c r="I268" s="182"/>
      <c r="J268" s="183"/>
      <c r="K268" s="101">
        <f>K263+K264+K265+K266+K267</f>
        <v>5.0218957278368155</v>
      </c>
    </row>
    <row r="269" spans="2:11" ht="14.25" x14ac:dyDescent="0.2">
      <c r="B269" s="181" t="s">
        <v>20</v>
      </c>
      <c r="C269" s="182"/>
      <c r="D269" s="182"/>
      <c r="E269" s="182"/>
      <c r="F269" s="182"/>
      <c r="G269" s="182"/>
      <c r="H269" s="182"/>
      <c r="I269" s="182"/>
      <c r="J269" s="183"/>
      <c r="K269" s="101">
        <f>K268/5</f>
        <v>1.0043791455673632</v>
      </c>
    </row>
    <row r="270" spans="2:11" ht="178.5" x14ac:dyDescent="0.2">
      <c r="B270" s="48" t="s">
        <v>405</v>
      </c>
      <c r="C270" s="48" t="s">
        <v>406</v>
      </c>
      <c r="D270" s="42" t="s">
        <v>29</v>
      </c>
      <c r="E270" s="81">
        <v>5</v>
      </c>
      <c r="F270" s="81">
        <v>5</v>
      </c>
      <c r="G270" s="27">
        <f>F270/E270</f>
        <v>1</v>
      </c>
      <c r="H270" s="27">
        <v>238.5</v>
      </c>
      <c r="I270" s="96">
        <v>238.5</v>
      </c>
      <c r="J270" s="27">
        <f>I270/H270</f>
        <v>1</v>
      </c>
      <c r="K270" s="96">
        <f>G270/J270</f>
        <v>1</v>
      </c>
    </row>
    <row r="271" spans="2:11" ht="14.25" x14ac:dyDescent="0.2">
      <c r="B271" s="153" t="s">
        <v>19</v>
      </c>
      <c r="C271" s="156"/>
      <c r="D271" s="156"/>
      <c r="E271" s="156"/>
      <c r="F271" s="156"/>
      <c r="G271" s="156"/>
      <c r="H271" s="156"/>
      <c r="I271" s="156"/>
      <c r="J271" s="157"/>
      <c r="K271" s="101">
        <f>K270</f>
        <v>1</v>
      </c>
    </row>
    <row r="272" spans="2:11" ht="14.25" x14ac:dyDescent="0.2">
      <c r="B272" s="153" t="s">
        <v>20</v>
      </c>
      <c r="C272" s="156"/>
      <c r="D272" s="156"/>
      <c r="E272" s="156"/>
      <c r="F272" s="156"/>
      <c r="G272" s="156"/>
      <c r="H272" s="156"/>
      <c r="I272" s="156"/>
      <c r="J272" s="157"/>
      <c r="K272" s="142">
        <f>K271/1</f>
        <v>1</v>
      </c>
    </row>
    <row r="273" spans="2:11" ht="65.25" customHeight="1" x14ac:dyDescent="0.2">
      <c r="B273" s="244" t="s">
        <v>360</v>
      </c>
      <c r="C273" s="122" t="s">
        <v>64</v>
      </c>
      <c r="D273" s="51" t="s">
        <v>32</v>
      </c>
      <c r="E273" s="82">
        <v>7.2</v>
      </c>
      <c r="F273" s="82">
        <v>0</v>
      </c>
      <c r="G273" s="52">
        <f>F273/E273</f>
        <v>0</v>
      </c>
      <c r="H273" s="158">
        <v>100</v>
      </c>
      <c r="I273" s="158">
        <v>1.2</v>
      </c>
      <c r="J273" s="52">
        <f>I273/H273</f>
        <v>1.2E-2</v>
      </c>
      <c r="K273" s="92">
        <f>G273/J273</f>
        <v>0</v>
      </c>
    </row>
    <row r="274" spans="2:11" ht="84" customHeight="1" x14ac:dyDescent="0.2">
      <c r="B274" s="245"/>
      <c r="C274" s="123" t="s">
        <v>65</v>
      </c>
      <c r="D274" s="25" t="s">
        <v>29</v>
      </c>
      <c r="E274" s="83">
        <v>30</v>
      </c>
      <c r="F274" s="83">
        <v>0</v>
      </c>
      <c r="G274" s="23">
        <f>F274/E274</f>
        <v>0</v>
      </c>
      <c r="H274" s="159"/>
      <c r="I274" s="159"/>
      <c r="J274" s="23">
        <f>I273/H273</f>
        <v>1.2E-2</v>
      </c>
      <c r="K274" s="97">
        <f>G274/J274</f>
        <v>0</v>
      </c>
    </row>
    <row r="275" spans="2:11" ht="14.25" x14ac:dyDescent="0.2">
      <c r="B275" s="163" t="s">
        <v>19</v>
      </c>
      <c r="C275" s="164"/>
      <c r="D275" s="164"/>
      <c r="E275" s="164"/>
      <c r="F275" s="164"/>
      <c r="G275" s="164"/>
      <c r="H275" s="164"/>
      <c r="I275" s="164"/>
      <c r="J275" s="165"/>
      <c r="K275" s="102">
        <f>K273+K274</f>
        <v>0</v>
      </c>
    </row>
    <row r="276" spans="2:11" ht="14.25" x14ac:dyDescent="0.2">
      <c r="B276" s="163" t="s">
        <v>20</v>
      </c>
      <c r="C276" s="164"/>
      <c r="D276" s="164"/>
      <c r="E276" s="164"/>
      <c r="F276" s="164"/>
      <c r="G276" s="164"/>
      <c r="H276" s="164"/>
      <c r="I276" s="164"/>
      <c r="J276" s="165"/>
      <c r="K276" s="102">
        <f>K275/2</f>
        <v>0</v>
      </c>
    </row>
    <row r="277" spans="2:11" ht="105" x14ac:dyDescent="0.2">
      <c r="B277" s="184" t="s">
        <v>361</v>
      </c>
      <c r="C277" s="26" t="s">
        <v>381</v>
      </c>
      <c r="D277" s="42" t="s">
        <v>27</v>
      </c>
      <c r="E277" s="81">
        <v>1500</v>
      </c>
      <c r="F277" s="81">
        <v>1500</v>
      </c>
      <c r="G277" s="27">
        <f>F277/E277</f>
        <v>1</v>
      </c>
      <c r="H277" s="166">
        <v>17723.900000000001</v>
      </c>
      <c r="I277" s="166">
        <v>17632.099999999999</v>
      </c>
      <c r="J277" s="27">
        <f>I277/H277</f>
        <v>0.99482055303855232</v>
      </c>
      <c r="K277" s="96">
        <f>G277/J277</f>
        <v>1.0052064133030101</v>
      </c>
    </row>
    <row r="278" spans="2:11" ht="105" x14ac:dyDescent="0.2">
      <c r="B278" s="185"/>
      <c r="C278" s="26" t="s">
        <v>382</v>
      </c>
      <c r="D278" s="42" t="s">
        <v>29</v>
      </c>
      <c r="E278" s="81">
        <v>0</v>
      </c>
      <c r="F278" s="81">
        <v>0</v>
      </c>
      <c r="G278" s="27">
        <v>1</v>
      </c>
      <c r="H278" s="167"/>
      <c r="I278" s="167"/>
      <c r="J278" s="27">
        <f>I277/H277</f>
        <v>0.99482055303855232</v>
      </c>
      <c r="K278" s="96">
        <f>G278/J278</f>
        <v>1.0052064133030101</v>
      </c>
    </row>
    <row r="279" spans="2:11" ht="45" x14ac:dyDescent="0.2">
      <c r="B279" s="239"/>
      <c r="C279" s="26" t="s">
        <v>201</v>
      </c>
      <c r="D279" s="42" t="s">
        <v>29</v>
      </c>
      <c r="E279" s="81">
        <v>0</v>
      </c>
      <c r="F279" s="81">
        <v>0</v>
      </c>
      <c r="G279" s="27">
        <v>1</v>
      </c>
      <c r="H279" s="161"/>
      <c r="I279" s="161"/>
      <c r="J279" s="27">
        <f>I277/H277</f>
        <v>0.99482055303855232</v>
      </c>
      <c r="K279" s="96">
        <f>G279/J279</f>
        <v>1.0052064133030101</v>
      </c>
    </row>
    <row r="280" spans="2:11" ht="14.25" x14ac:dyDescent="0.2">
      <c r="B280" s="153" t="s">
        <v>19</v>
      </c>
      <c r="C280" s="156"/>
      <c r="D280" s="156"/>
      <c r="E280" s="156"/>
      <c r="F280" s="156"/>
      <c r="G280" s="156"/>
      <c r="H280" s="156"/>
      <c r="I280" s="156"/>
      <c r="J280" s="157"/>
      <c r="K280" s="102">
        <f>K277+K279+K278</f>
        <v>3.0156192399090305</v>
      </c>
    </row>
    <row r="281" spans="2:11" ht="14.25" x14ac:dyDescent="0.2">
      <c r="B281" s="153" t="s">
        <v>20</v>
      </c>
      <c r="C281" s="156"/>
      <c r="D281" s="156"/>
      <c r="E281" s="156"/>
      <c r="F281" s="156"/>
      <c r="G281" s="156"/>
      <c r="H281" s="156"/>
      <c r="I281" s="156"/>
      <c r="J281" s="157"/>
      <c r="K281" s="142">
        <f>K280/3</f>
        <v>1.0052064133030101</v>
      </c>
    </row>
    <row r="282" spans="2:11" ht="63" customHeight="1" x14ac:dyDescent="0.2">
      <c r="B282" s="184" t="s">
        <v>362</v>
      </c>
      <c r="C282" s="26" t="s">
        <v>144</v>
      </c>
      <c r="D282" s="42" t="s">
        <v>143</v>
      </c>
      <c r="E282" s="81">
        <v>2</v>
      </c>
      <c r="F282" s="81">
        <v>2</v>
      </c>
      <c r="G282" s="27">
        <f t="shared" ref="G282" si="38">F282/E282</f>
        <v>1</v>
      </c>
      <c r="H282" s="27">
        <v>599</v>
      </c>
      <c r="I282" s="27">
        <v>599</v>
      </c>
      <c r="J282" s="27">
        <f>I282/H282</f>
        <v>1</v>
      </c>
      <c r="K282" s="78">
        <f>G282/J282</f>
        <v>1</v>
      </c>
    </row>
    <row r="283" spans="2:11" ht="92.25" customHeight="1" x14ac:dyDescent="0.2">
      <c r="B283" s="239"/>
      <c r="C283" s="26" t="s">
        <v>145</v>
      </c>
      <c r="D283" s="42" t="s">
        <v>143</v>
      </c>
      <c r="E283" s="81">
        <v>2</v>
      </c>
      <c r="F283" s="81">
        <v>2</v>
      </c>
      <c r="G283" s="27">
        <f>F283/E283</f>
        <v>1</v>
      </c>
      <c r="H283" s="27">
        <v>1430.9</v>
      </c>
      <c r="I283" s="27">
        <v>1055</v>
      </c>
      <c r="J283" s="27">
        <f>I283/H283</f>
        <v>0.73729820392759793</v>
      </c>
      <c r="K283" s="27">
        <f>G283/J283</f>
        <v>1.3563033175355452</v>
      </c>
    </row>
    <row r="284" spans="2:11" ht="135" x14ac:dyDescent="0.2">
      <c r="B284" s="239"/>
      <c r="C284" s="26" t="s">
        <v>197</v>
      </c>
      <c r="D284" s="42" t="s">
        <v>143</v>
      </c>
      <c r="E284" s="81">
        <v>27</v>
      </c>
      <c r="F284" s="81">
        <v>24</v>
      </c>
      <c r="G284" s="27">
        <f>F284/E284</f>
        <v>0.88888888888888884</v>
      </c>
      <c r="H284" s="27">
        <v>275.39999999999998</v>
      </c>
      <c r="I284" s="27">
        <v>234.6</v>
      </c>
      <c r="J284" s="27">
        <f>I284/H284</f>
        <v>0.85185185185185186</v>
      </c>
      <c r="K284" s="27">
        <f>G284/J284</f>
        <v>1.0434782608695652</v>
      </c>
    </row>
    <row r="285" spans="2:11" ht="142.5" customHeight="1" x14ac:dyDescent="0.2">
      <c r="B285" s="239"/>
      <c r="C285" s="26" t="s">
        <v>408</v>
      </c>
      <c r="D285" s="42" t="s">
        <v>143</v>
      </c>
      <c r="E285" s="81">
        <v>1</v>
      </c>
      <c r="F285" s="81">
        <v>1</v>
      </c>
      <c r="G285" s="27">
        <f>F285/E285</f>
        <v>1</v>
      </c>
      <c r="H285" s="27">
        <v>595</v>
      </c>
      <c r="I285" s="27">
        <v>595</v>
      </c>
      <c r="J285" s="27">
        <f>I282/H282</f>
        <v>1</v>
      </c>
      <c r="K285" s="27">
        <f>G285/J285</f>
        <v>1</v>
      </c>
    </row>
    <row r="286" spans="2:11" ht="14.25" x14ac:dyDescent="0.2">
      <c r="B286" s="153" t="s">
        <v>19</v>
      </c>
      <c r="C286" s="156"/>
      <c r="D286" s="156"/>
      <c r="E286" s="156"/>
      <c r="F286" s="156"/>
      <c r="G286" s="156"/>
      <c r="H286" s="156"/>
      <c r="I286" s="156"/>
      <c r="J286" s="157"/>
      <c r="K286" s="102">
        <f>K282+K283+K284+K285</f>
        <v>4.3997815784051104</v>
      </c>
    </row>
    <row r="287" spans="2:11" ht="14.25" x14ac:dyDescent="0.2">
      <c r="B287" s="153" t="s">
        <v>20</v>
      </c>
      <c r="C287" s="156"/>
      <c r="D287" s="156"/>
      <c r="E287" s="156"/>
      <c r="F287" s="156"/>
      <c r="G287" s="156"/>
      <c r="H287" s="156"/>
      <c r="I287" s="156"/>
      <c r="J287" s="157"/>
      <c r="K287" s="142">
        <f>K286/4</f>
        <v>1.0999453946012776</v>
      </c>
    </row>
    <row r="288" spans="2:11" ht="97.5" customHeight="1" x14ac:dyDescent="0.2">
      <c r="B288" s="244" t="s">
        <v>363</v>
      </c>
      <c r="C288" s="28" t="s">
        <v>66</v>
      </c>
      <c r="D288" s="25" t="s">
        <v>67</v>
      </c>
      <c r="E288" s="83">
        <v>71900</v>
      </c>
      <c r="F288" s="83">
        <v>114038</v>
      </c>
      <c r="G288" s="23">
        <f t="shared" ref="G288:G299" si="39">F288/E288</f>
        <v>1.5860639777468706</v>
      </c>
      <c r="H288" s="175" t="s">
        <v>431</v>
      </c>
      <c r="I288" s="176"/>
      <c r="J288" s="23">
        <v>1</v>
      </c>
      <c r="K288" s="23">
        <f t="shared" ref="K288:K298" si="40">G288/J288</f>
        <v>1.5860639777468706</v>
      </c>
    </row>
    <row r="289" spans="2:11" ht="45" x14ac:dyDescent="0.2">
      <c r="B289" s="246"/>
      <c r="C289" s="28" t="s">
        <v>68</v>
      </c>
      <c r="D289" s="25" t="s">
        <v>67</v>
      </c>
      <c r="E289" s="83">
        <v>4200</v>
      </c>
      <c r="F289" s="83">
        <v>4456</v>
      </c>
      <c r="G289" s="23">
        <f t="shared" si="39"/>
        <v>1.0609523809523809</v>
      </c>
      <c r="H289" s="177"/>
      <c r="I289" s="178"/>
      <c r="J289" s="23">
        <v>1</v>
      </c>
      <c r="K289" s="23">
        <f t="shared" si="40"/>
        <v>1.0609523809523809</v>
      </c>
    </row>
    <row r="290" spans="2:11" ht="75" x14ac:dyDescent="0.2">
      <c r="B290" s="246"/>
      <c r="C290" s="28" t="s">
        <v>69</v>
      </c>
      <c r="D290" s="25" t="s">
        <v>67</v>
      </c>
      <c r="E290" s="83">
        <v>1700</v>
      </c>
      <c r="F290" s="83">
        <v>1592</v>
      </c>
      <c r="G290" s="63">
        <f t="shared" si="39"/>
        <v>0.93647058823529417</v>
      </c>
      <c r="H290" s="177"/>
      <c r="I290" s="178"/>
      <c r="J290" s="23">
        <v>1</v>
      </c>
      <c r="K290" s="23">
        <f t="shared" si="40"/>
        <v>0.93647058823529417</v>
      </c>
    </row>
    <row r="291" spans="2:11" ht="60.75" customHeight="1" x14ac:dyDescent="0.2">
      <c r="B291" s="246"/>
      <c r="C291" s="28" t="s">
        <v>70</v>
      </c>
      <c r="D291" s="25" t="s">
        <v>67</v>
      </c>
      <c r="E291" s="83">
        <v>220</v>
      </c>
      <c r="F291" s="83">
        <v>340</v>
      </c>
      <c r="G291" s="23">
        <f t="shared" si="39"/>
        <v>1.5454545454545454</v>
      </c>
      <c r="H291" s="177"/>
      <c r="I291" s="178"/>
      <c r="J291" s="23">
        <v>1</v>
      </c>
      <c r="K291" s="23">
        <f t="shared" si="40"/>
        <v>1.5454545454545454</v>
      </c>
    </row>
    <row r="292" spans="2:11" ht="75" x14ac:dyDescent="0.2">
      <c r="B292" s="246"/>
      <c r="C292" s="28" t="s">
        <v>71</v>
      </c>
      <c r="D292" s="25" t="s">
        <v>18</v>
      </c>
      <c r="E292" s="83">
        <v>2</v>
      </c>
      <c r="F292" s="83">
        <v>1.8</v>
      </c>
      <c r="G292" s="23">
        <f t="shared" si="39"/>
        <v>0.9</v>
      </c>
      <c r="H292" s="177"/>
      <c r="I292" s="178"/>
      <c r="J292" s="23">
        <v>1</v>
      </c>
      <c r="K292" s="23">
        <f t="shared" si="40"/>
        <v>0.9</v>
      </c>
    </row>
    <row r="293" spans="2:11" ht="120" x14ac:dyDescent="0.2">
      <c r="B293" s="246"/>
      <c r="C293" s="28" t="s">
        <v>380</v>
      </c>
      <c r="D293" s="25" t="s">
        <v>18</v>
      </c>
      <c r="E293" s="83">
        <v>20</v>
      </c>
      <c r="F293" s="83">
        <v>30</v>
      </c>
      <c r="G293" s="23">
        <f t="shared" si="39"/>
        <v>1.5</v>
      </c>
      <c r="H293" s="177"/>
      <c r="I293" s="178"/>
      <c r="J293" s="23">
        <v>1</v>
      </c>
      <c r="K293" s="23">
        <f t="shared" si="40"/>
        <v>1.5</v>
      </c>
    </row>
    <row r="294" spans="2:11" ht="75" x14ac:dyDescent="0.2">
      <c r="B294" s="246"/>
      <c r="C294" s="28" t="s">
        <v>221</v>
      </c>
      <c r="D294" s="97" t="s">
        <v>220</v>
      </c>
      <c r="E294" s="83">
        <v>1421.9</v>
      </c>
      <c r="F294" s="83">
        <v>2097</v>
      </c>
      <c r="G294" s="23">
        <f t="shared" si="39"/>
        <v>1.474787256487798</v>
      </c>
      <c r="H294" s="177"/>
      <c r="I294" s="178"/>
      <c r="J294" s="23">
        <v>1</v>
      </c>
      <c r="K294" s="23">
        <f t="shared" si="40"/>
        <v>1.474787256487798</v>
      </c>
    </row>
    <row r="295" spans="2:11" ht="75" x14ac:dyDescent="0.2">
      <c r="B295" s="246"/>
      <c r="C295" s="28" t="s">
        <v>72</v>
      </c>
      <c r="D295" s="25" t="s">
        <v>67</v>
      </c>
      <c r="E295" s="83">
        <v>12000</v>
      </c>
      <c r="F295" s="83">
        <v>12634.1</v>
      </c>
      <c r="G295" s="23">
        <f t="shared" si="39"/>
        <v>1.0528416666666667</v>
      </c>
      <c r="H295" s="177"/>
      <c r="I295" s="178"/>
      <c r="J295" s="23">
        <v>1</v>
      </c>
      <c r="K295" s="23">
        <f t="shared" si="40"/>
        <v>1.0528416666666667</v>
      </c>
    </row>
    <row r="296" spans="2:11" ht="75" x14ac:dyDescent="0.2">
      <c r="B296" s="246"/>
      <c r="C296" s="28" t="s">
        <v>73</v>
      </c>
      <c r="D296" s="25" t="s">
        <v>67</v>
      </c>
      <c r="E296" s="83">
        <v>2102</v>
      </c>
      <c r="F296" s="83">
        <v>2289</v>
      </c>
      <c r="G296" s="23">
        <f t="shared" si="39"/>
        <v>1.0889628924833492</v>
      </c>
      <c r="H296" s="177"/>
      <c r="I296" s="178"/>
      <c r="J296" s="23">
        <v>1</v>
      </c>
      <c r="K296" s="23">
        <f t="shared" si="40"/>
        <v>1.0889628924833492</v>
      </c>
    </row>
    <row r="297" spans="2:11" ht="60" x14ac:dyDescent="0.2">
      <c r="B297" s="246"/>
      <c r="C297" s="28" t="s">
        <v>74</v>
      </c>
      <c r="D297" s="25" t="s">
        <v>75</v>
      </c>
      <c r="E297" s="83">
        <v>2320</v>
      </c>
      <c r="F297" s="83">
        <v>2082</v>
      </c>
      <c r="G297" s="23">
        <f t="shared" si="39"/>
        <v>0.89741379310344827</v>
      </c>
      <c r="H297" s="177"/>
      <c r="I297" s="178"/>
      <c r="J297" s="23">
        <v>1</v>
      </c>
      <c r="K297" s="23">
        <f t="shared" si="40"/>
        <v>0.89741379310344827</v>
      </c>
    </row>
    <row r="298" spans="2:11" ht="63.75" x14ac:dyDescent="0.2">
      <c r="B298" s="246"/>
      <c r="C298" s="10" t="s">
        <v>219</v>
      </c>
      <c r="D298" s="97" t="s">
        <v>220</v>
      </c>
      <c r="E298" s="34">
        <v>1192.5</v>
      </c>
      <c r="F298" s="83">
        <v>1239</v>
      </c>
      <c r="G298" s="23">
        <f t="shared" si="39"/>
        <v>1.0389937106918239</v>
      </c>
      <c r="H298" s="179"/>
      <c r="I298" s="180"/>
      <c r="J298" s="23">
        <v>1</v>
      </c>
      <c r="K298" s="23">
        <f t="shared" si="40"/>
        <v>1.0389937106918239</v>
      </c>
    </row>
    <row r="299" spans="2:11" ht="102" customHeight="1" x14ac:dyDescent="0.2">
      <c r="B299" s="246"/>
      <c r="C299" s="29" t="s">
        <v>76</v>
      </c>
      <c r="D299" s="92" t="s">
        <v>29</v>
      </c>
      <c r="E299" s="98">
        <v>4</v>
      </c>
      <c r="F299" s="83">
        <v>4</v>
      </c>
      <c r="G299" s="63">
        <f t="shared" si="39"/>
        <v>1</v>
      </c>
      <c r="H299" s="63">
        <v>1307.8</v>
      </c>
      <c r="I299" s="63">
        <v>1307.8</v>
      </c>
      <c r="J299" s="23">
        <f>I299/H299</f>
        <v>1</v>
      </c>
      <c r="K299" s="96">
        <f t="shared" ref="K299" si="41">G299/J299</f>
        <v>1</v>
      </c>
    </row>
    <row r="300" spans="2:11" ht="14.25" x14ac:dyDescent="0.2">
      <c r="B300" s="163" t="s">
        <v>19</v>
      </c>
      <c r="C300" s="164"/>
      <c r="D300" s="164"/>
      <c r="E300" s="164"/>
      <c r="F300" s="164"/>
      <c r="G300" s="164"/>
      <c r="H300" s="164"/>
      <c r="I300" s="164"/>
      <c r="J300" s="165"/>
      <c r="K300" s="102">
        <f>K288+K289+K290+K291+K292+K293+K294+K295+K296+K297+K298+K299</f>
        <v>14.081940811822175</v>
      </c>
    </row>
    <row r="301" spans="2:11" ht="14.25" x14ac:dyDescent="0.2">
      <c r="B301" s="163" t="s">
        <v>20</v>
      </c>
      <c r="C301" s="164"/>
      <c r="D301" s="164"/>
      <c r="E301" s="164"/>
      <c r="F301" s="164"/>
      <c r="G301" s="164"/>
      <c r="H301" s="164"/>
      <c r="I301" s="164"/>
      <c r="J301" s="165"/>
      <c r="K301" s="141">
        <f>K300/12</f>
        <v>1.1734950676518479</v>
      </c>
    </row>
    <row r="302" spans="2:11" ht="27.75" customHeight="1" x14ac:dyDescent="0.2">
      <c r="B302" s="189" t="s">
        <v>338</v>
      </c>
      <c r="C302" s="190"/>
      <c r="D302" s="190"/>
      <c r="E302" s="190"/>
      <c r="F302" s="190"/>
      <c r="G302" s="190"/>
      <c r="H302" s="190"/>
      <c r="I302" s="190"/>
      <c r="J302" s="190"/>
      <c r="K302" s="191"/>
    </row>
    <row r="303" spans="2:11" ht="114.75" x14ac:dyDescent="0.2">
      <c r="B303" s="184" t="s">
        <v>326</v>
      </c>
      <c r="C303" s="30" t="s">
        <v>77</v>
      </c>
      <c r="D303" s="96" t="s">
        <v>49</v>
      </c>
      <c r="E303" s="37">
        <v>1</v>
      </c>
      <c r="F303" s="37">
        <v>1</v>
      </c>
      <c r="G303" s="103">
        <f>F303/E303</f>
        <v>1</v>
      </c>
      <c r="H303" s="160">
        <v>72818.5</v>
      </c>
      <c r="I303" s="160">
        <v>72818.5</v>
      </c>
      <c r="J303" s="103">
        <f>I303/H303</f>
        <v>1</v>
      </c>
      <c r="K303" s="103">
        <f>G303/J303</f>
        <v>1</v>
      </c>
    </row>
    <row r="304" spans="2:11" ht="102" x14ac:dyDescent="0.2">
      <c r="B304" s="248"/>
      <c r="C304" s="30" t="s">
        <v>78</v>
      </c>
      <c r="D304" s="96" t="s">
        <v>49</v>
      </c>
      <c r="E304" s="37">
        <v>1</v>
      </c>
      <c r="F304" s="37">
        <v>1</v>
      </c>
      <c r="G304" s="103">
        <f t="shared" ref="G304:G306" si="42">F304/E304</f>
        <v>1</v>
      </c>
      <c r="H304" s="161"/>
      <c r="I304" s="161"/>
      <c r="J304" s="103">
        <f>I303/H303</f>
        <v>1</v>
      </c>
      <c r="K304" s="103">
        <f t="shared" ref="K304:K306" si="43">G304/J304</f>
        <v>1</v>
      </c>
    </row>
    <row r="305" spans="2:11" ht="51" x14ac:dyDescent="0.2">
      <c r="B305" s="248"/>
      <c r="C305" s="30" t="s">
        <v>79</v>
      </c>
      <c r="D305" s="96" t="s">
        <v>49</v>
      </c>
      <c r="E305" s="37">
        <v>1</v>
      </c>
      <c r="F305" s="37">
        <v>1</v>
      </c>
      <c r="G305" s="103">
        <f t="shared" si="42"/>
        <v>1</v>
      </c>
      <c r="H305" s="161"/>
      <c r="I305" s="161"/>
      <c r="J305" s="103">
        <f>I303/H303</f>
        <v>1</v>
      </c>
      <c r="K305" s="103">
        <f t="shared" si="43"/>
        <v>1</v>
      </c>
    </row>
    <row r="306" spans="2:11" ht="102" customHeight="1" x14ac:dyDescent="0.2">
      <c r="B306" s="247"/>
      <c r="C306" s="30" t="s">
        <v>80</v>
      </c>
      <c r="D306" s="96" t="s">
        <v>81</v>
      </c>
      <c r="E306" s="37">
        <v>3.9</v>
      </c>
      <c r="F306" s="37">
        <v>3.8</v>
      </c>
      <c r="G306" s="103">
        <f t="shared" si="42"/>
        <v>0.97435897435897434</v>
      </c>
      <c r="H306" s="162"/>
      <c r="I306" s="162"/>
      <c r="J306" s="103">
        <f>I303/H303</f>
        <v>1</v>
      </c>
      <c r="K306" s="103">
        <f t="shared" si="43"/>
        <v>0.97435897435897434</v>
      </c>
    </row>
    <row r="307" spans="2:11" ht="14.25" x14ac:dyDescent="0.2">
      <c r="B307" s="153" t="s">
        <v>19</v>
      </c>
      <c r="C307" s="156"/>
      <c r="D307" s="156"/>
      <c r="E307" s="156"/>
      <c r="F307" s="156"/>
      <c r="G307" s="156"/>
      <c r="H307" s="156"/>
      <c r="I307" s="156"/>
      <c r="J307" s="157"/>
      <c r="K307" s="102">
        <f>K303+K304+K305+K306</f>
        <v>3.9743589743589745</v>
      </c>
    </row>
    <row r="308" spans="2:11" ht="14.25" x14ac:dyDescent="0.2">
      <c r="B308" s="153" t="s">
        <v>20</v>
      </c>
      <c r="C308" s="156"/>
      <c r="D308" s="156"/>
      <c r="E308" s="156"/>
      <c r="F308" s="156"/>
      <c r="G308" s="156"/>
      <c r="H308" s="156"/>
      <c r="I308" s="156"/>
      <c r="J308" s="157"/>
      <c r="K308" s="141">
        <f>K307/4</f>
        <v>0.99358974358974361</v>
      </c>
    </row>
    <row r="309" spans="2:11" ht="127.5" x14ac:dyDescent="0.2">
      <c r="B309" s="184" t="s">
        <v>364</v>
      </c>
      <c r="C309" s="30" t="s">
        <v>82</v>
      </c>
      <c r="D309" s="96" t="s">
        <v>18</v>
      </c>
      <c r="E309" s="37">
        <v>0</v>
      </c>
      <c r="F309" s="37">
        <v>0</v>
      </c>
      <c r="G309" s="96">
        <v>1</v>
      </c>
      <c r="H309" s="160">
        <v>130279.46</v>
      </c>
      <c r="I309" s="160">
        <v>129592.7</v>
      </c>
      <c r="J309" s="96">
        <f>I309/H309</f>
        <v>0.99472856273736465</v>
      </c>
      <c r="K309" s="96">
        <f>G309/J309</f>
        <v>1.0052993725726835</v>
      </c>
    </row>
    <row r="310" spans="2:11" ht="140.25" x14ac:dyDescent="0.2">
      <c r="B310" s="248"/>
      <c r="C310" s="30" t="s">
        <v>213</v>
      </c>
      <c r="D310" s="96" t="s">
        <v>49</v>
      </c>
      <c r="E310" s="37">
        <v>1</v>
      </c>
      <c r="F310" s="37">
        <v>1</v>
      </c>
      <c r="G310" s="96">
        <f>F310/E310</f>
        <v>1</v>
      </c>
      <c r="H310" s="161"/>
      <c r="I310" s="161"/>
      <c r="J310" s="96">
        <f>I309/H309</f>
        <v>0.99472856273736465</v>
      </c>
      <c r="K310" s="96">
        <f>G310/J310</f>
        <v>1.0052993725726835</v>
      </c>
    </row>
    <row r="311" spans="2:11" ht="102" x14ac:dyDescent="0.2">
      <c r="B311" s="248"/>
      <c r="C311" s="30" t="s">
        <v>214</v>
      </c>
      <c r="D311" s="96" t="s">
        <v>18</v>
      </c>
      <c r="E311" s="37">
        <v>100</v>
      </c>
      <c r="F311" s="37">
        <v>100</v>
      </c>
      <c r="G311" s="96">
        <f>F311/E311</f>
        <v>1</v>
      </c>
      <c r="H311" s="161"/>
      <c r="I311" s="161"/>
      <c r="J311" s="96">
        <f>I309/H309</f>
        <v>0.99472856273736465</v>
      </c>
      <c r="K311" s="96">
        <f>G311/J311</f>
        <v>1.0052993725726835</v>
      </c>
    </row>
    <row r="312" spans="2:11" ht="63.75" customHeight="1" x14ac:dyDescent="0.2">
      <c r="B312" s="247"/>
      <c r="C312" s="30" t="s">
        <v>83</v>
      </c>
      <c r="D312" s="96" t="s">
        <v>18</v>
      </c>
      <c r="E312" s="37">
        <v>100</v>
      </c>
      <c r="F312" s="37">
        <v>100</v>
      </c>
      <c r="G312" s="96">
        <f>F312/E312</f>
        <v>1</v>
      </c>
      <c r="H312" s="162"/>
      <c r="I312" s="162"/>
      <c r="J312" s="96">
        <f>I309/H309</f>
        <v>0.99472856273736465</v>
      </c>
      <c r="K312" s="96">
        <f>G312/J312</f>
        <v>1.0052993725726835</v>
      </c>
    </row>
    <row r="313" spans="2:11" ht="14.25" x14ac:dyDescent="0.2">
      <c r="B313" s="153" t="s">
        <v>19</v>
      </c>
      <c r="C313" s="156"/>
      <c r="D313" s="156"/>
      <c r="E313" s="156"/>
      <c r="F313" s="156"/>
      <c r="G313" s="156"/>
      <c r="H313" s="156"/>
      <c r="I313" s="156"/>
      <c r="J313" s="157"/>
      <c r="K313" s="101">
        <f>K309+K310+K312+K311</f>
        <v>4.0211974902907341</v>
      </c>
    </row>
    <row r="314" spans="2:11" ht="14.25" x14ac:dyDescent="0.2">
      <c r="B314" s="153" t="s">
        <v>20</v>
      </c>
      <c r="C314" s="156"/>
      <c r="D314" s="156"/>
      <c r="E314" s="156"/>
      <c r="F314" s="156"/>
      <c r="G314" s="156"/>
      <c r="H314" s="156"/>
      <c r="I314" s="156"/>
      <c r="J314" s="157"/>
      <c r="K314" s="142">
        <f>K313/4</f>
        <v>1.0052993725726835</v>
      </c>
    </row>
    <row r="315" spans="2:11" ht="166.5" customHeight="1" x14ac:dyDescent="0.2">
      <c r="B315" s="184" t="s">
        <v>339</v>
      </c>
      <c r="C315" s="30" t="s">
        <v>134</v>
      </c>
      <c r="D315" s="96" t="s">
        <v>18</v>
      </c>
      <c r="E315" s="37">
        <v>12.9</v>
      </c>
      <c r="F315" s="37">
        <v>12.9</v>
      </c>
      <c r="G315" s="96">
        <f>F315/E315</f>
        <v>1</v>
      </c>
      <c r="H315" s="160">
        <v>97279.8</v>
      </c>
      <c r="I315" s="160">
        <v>83103.5</v>
      </c>
      <c r="J315" s="132">
        <f>I315/H315</f>
        <v>0.85427293230454826</v>
      </c>
      <c r="K315" s="96">
        <f>G315/J315</f>
        <v>1.1705860763987077</v>
      </c>
    </row>
    <row r="316" spans="2:11" ht="143.25" customHeight="1" x14ac:dyDescent="0.2">
      <c r="B316" s="247"/>
      <c r="C316" s="30" t="s">
        <v>135</v>
      </c>
      <c r="D316" s="96" t="s">
        <v>18</v>
      </c>
      <c r="E316" s="84">
        <v>21.4</v>
      </c>
      <c r="F316" s="81">
        <v>21.4</v>
      </c>
      <c r="G316" s="96">
        <f>F316/E316</f>
        <v>1</v>
      </c>
      <c r="H316" s="210"/>
      <c r="I316" s="210"/>
      <c r="J316" s="96">
        <f>I315/H315</f>
        <v>0.85427293230454826</v>
      </c>
      <c r="K316" s="95">
        <f>G316/J316</f>
        <v>1.1705860763987077</v>
      </c>
    </row>
    <row r="317" spans="2:11" ht="14.25" x14ac:dyDescent="0.2">
      <c r="B317" s="153" t="s">
        <v>19</v>
      </c>
      <c r="C317" s="156"/>
      <c r="D317" s="156"/>
      <c r="E317" s="156"/>
      <c r="F317" s="156"/>
      <c r="G317" s="156"/>
      <c r="H317" s="156"/>
      <c r="I317" s="156"/>
      <c r="J317" s="156"/>
      <c r="K317" s="101">
        <f>K315+K316</f>
        <v>2.3411721527974154</v>
      </c>
    </row>
    <row r="318" spans="2:11" x14ac:dyDescent="0.2">
      <c r="B318" s="268" t="s">
        <v>146</v>
      </c>
      <c r="C318" s="190"/>
      <c r="D318" s="190"/>
      <c r="E318" s="190"/>
      <c r="F318" s="190"/>
      <c r="G318" s="190"/>
      <c r="H318" s="190"/>
      <c r="I318" s="190"/>
      <c r="J318" s="191"/>
      <c r="K318" s="145">
        <f>K317/2</f>
        <v>1.1705860763987077</v>
      </c>
    </row>
    <row r="319" spans="2:11" ht="15" customHeight="1" x14ac:dyDescent="0.2">
      <c r="B319" s="261" t="s">
        <v>327</v>
      </c>
      <c r="C319" s="241" t="s">
        <v>147</v>
      </c>
      <c r="D319" s="186" t="s">
        <v>148</v>
      </c>
      <c r="E319" s="186">
        <v>0</v>
      </c>
      <c r="F319" s="186">
        <v>0</v>
      </c>
      <c r="G319" s="160">
        <v>1</v>
      </c>
      <c r="H319" s="229">
        <v>10</v>
      </c>
      <c r="I319" s="229">
        <v>10</v>
      </c>
      <c r="J319" s="242">
        <f>I319/H319</f>
        <v>1</v>
      </c>
      <c r="K319" s="160">
        <f>G319/J319</f>
        <v>1</v>
      </c>
    </row>
    <row r="320" spans="2:11" ht="93.75" customHeight="1" x14ac:dyDescent="0.2">
      <c r="B320" s="262"/>
      <c r="C320" s="240"/>
      <c r="D320" s="188"/>
      <c r="E320" s="188"/>
      <c r="F320" s="188"/>
      <c r="G320" s="210"/>
      <c r="H320" s="230"/>
      <c r="I320" s="230"/>
      <c r="J320" s="243"/>
      <c r="K320" s="210"/>
    </row>
    <row r="321" spans="2:11" ht="105" x14ac:dyDescent="0.2">
      <c r="B321" s="262"/>
      <c r="C321" s="31" t="s">
        <v>149</v>
      </c>
      <c r="D321" s="32" t="s">
        <v>18</v>
      </c>
      <c r="E321" s="42">
        <v>100</v>
      </c>
      <c r="F321" s="42">
        <v>100</v>
      </c>
      <c r="G321" s="96">
        <f>F321/E321</f>
        <v>1</v>
      </c>
      <c r="H321" s="230"/>
      <c r="I321" s="230"/>
      <c r="J321" s="96">
        <f>I319/H319</f>
        <v>1</v>
      </c>
      <c r="K321" s="96">
        <f t="shared" ref="K321:K322" si="44">G321/J321</f>
        <v>1</v>
      </c>
    </row>
    <row r="322" spans="2:11" ht="151.5" customHeight="1" x14ac:dyDescent="0.2">
      <c r="B322" s="263"/>
      <c r="C322" s="31" t="s">
        <v>150</v>
      </c>
      <c r="D322" s="42" t="s">
        <v>148</v>
      </c>
      <c r="E322" s="42">
        <v>380</v>
      </c>
      <c r="F322" s="42">
        <v>380</v>
      </c>
      <c r="G322" s="96">
        <f>F322/E322</f>
        <v>1</v>
      </c>
      <c r="H322" s="231"/>
      <c r="I322" s="231"/>
      <c r="J322" s="96">
        <f>I319/H319</f>
        <v>1</v>
      </c>
      <c r="K322" s="96">
        <f t="shared" si="44"/>
        <v>1</v>
      </c>
    </row>
    <row r="323" spans="2:11" ht="14.25" customHeight="1" x14ac:dyDescent="0.2">
      <c r="B323" s="153" t="s">
        <v>19</v>
      </c>
      <c r="C323" s="156"/>
      <c r="D323" s="156"/>
      <c r="E323" s="156"/>
      <c r="F323" s="156"/>
      <c r="G323" s="156"/>
      <c r="H323" s="156"/>
      <c r="I323" s="156"/>
      <c r="J323" s="157"/>
      <c r="K323" s="101">
        <f>K319+K321+K322</f>
        <v>3</v>
      </c>
    </row>
    <row r="324" spans="2:11" ht="14.25" customHeight="1" x14ac:dyDescent="0.2">
      <c r="B324" s="153" t="s">
        <v>20</v>
      </c>
      <c r="C324" s="156"/>
      <c r="D324" s="156"/>
      <c r="E324" s="156"/>
      <c r="F324" s="156"/>
      <c r="G324" s="156"/>
      <c r="H324" s="156"/>
      <c r="I324" s="156"/>
      <c r="J324" s="157"/>
      <c r="K324" s="142">
        <f>K323/3</f>
        <v>1</v>
      </c>
    </row>
    <row r="325" spans="2:11" ht="153" customHeight="1" x14ac:dyDescent="0.2">
      <c r="B325" s="184" t="s">
        <v>419</v>
      </c>
      <c r="C325" s="13" t="s">
        <v>420</v>
      </c>
      <c r="D325" s="14" t="s">
        <v>18</v>
      </c>
      <c r="E325" s="14">
        <v>36.36</v>
      </c>
      <c r="F325" s="14">
        <v>36.36</v>
      </c>
      <c r="G325" s="96">
        <f>F325/E325</f>
        <v>1</v>
      </c>
      <c r="H325" s="205">
        <v>161680.39000000001</v>
      </c>
      <c r="I325" s="205">
        <v>159838.70000000001</v>
      </c>
      <c r="J325" s="22">
        <f>I325/H325</f>
        <v>0.98860907003007603</v>
      </c>
      <c r="K325" s="22">
        <f>G325/J325</f>
        <v>1.0115221782959947</v>
      </c>
    </row>
    <row r="326" spans="2:11" ht="175.5" customHeight="1" x14ac:dyDescent="0.2">
      <c r="B326" s="185"/>
      <c r="C326" s="68" t="s">
        <v>421</v>
      </c>
      <c r="D326" s="14" t="s">
        <v>18</v>
      </c>
      <c r="E326" s="14">
        <v>193.92</v>
      </c>
      <c r="F326" s="14">
        <v>193.92</v>
      </c>
      <c r="G326" s="96">
        <f>F326/E326</f>
        <v>1</v>
      </c>
      <c r="H326" s="264"/>
      <c r="I326" s="264"/>
      <c r="J326" s="96">
        <f>I325/H325</f>
        <v>0.98860907003007603</v>
      </c>
      <c r="K326" s="96">
        <f>G326/J326</f>
        <v>1.0115221782959947</v>
      </c>
    </row>
    <row r="327" spans="2:11" ht="279" customHeight="1" x14ac:dyDescent="0.2">
      <c r="B327" s="185"/>
      <c r="C327" s="135" t="s">
        <v>422</v>
      </c>
      <c r="D327" s="14" t="s">
        <v>143</v>
      </c>
      <c r="E327" s="14">
        <v>1</v>
      </c>
      <c r="F327" s="14">
        <v>1</v>
      </c>
      <c r="G327" s="96">
        <f>F327/E327</f>
        <v>1</v>
      </c>
      <c r="H327" s="264"/>
      <c r="I327" s="264"/>
      <c r="J327" s="138">
        <f>I325/H325</f>
        <v>0.98860907003007603</v>
      </c>
      <c r="K327" s="138">
        <f>G327/J327</f>
        <v>1.0115221782959947</v>
      </c>
    </row>
    <row r="328" spans="2:11" ht="57.75" customHeight="1" x14ac:dyDescent="0.2">
      <c r="B328" s="185"/>
      <c r="C328" s="67" t="s">
        <v>423</v>
      </c>
      <c r="D328" s="14" t="s">
        <v>143</v>
      </c>
      <c r="E328" s="14">
        <v>19</v>
      </c>
      <c r="F328" s="14">
        <v>19</v>
      </c>
      <c r="G328" s="96">
        <f>F328/E328</f>
        <v>1</v>
      </c>
      <c r="H328" s="260"/>
      <c r="I328" s="260"/>
      <c r="J328" s="138">
        <f>I325/H325</f>
        <v>0.98860907003007603</v>
      </c>
      <c r="K328" s="138">
        <f>G328/J328</f>
        <v>1.0115221782959947</v>
      </c>
    </row>
    <row r="329" spans="2:11" x14ac:dyDescent="0.2">
      <c r="B329" s="153" t="s">
        <v>19</v>
      </c>
      <c r="C329" s="154"/>
      <c r="D329" s="154"/>
      <c r="E329" s="154"/>
      <c r="F329" s="154"/>
      <c r="G329" s="154"/>
      <c r="H329" s="154"/>
      <c r="I329" s="154"/>
      <c r="J329" s="155"/>
      <c r="K329" s="101">
        <f>K325+K326+K327+K328</f>
        <v>4.0460887131839787</v>
      </c>
    </row>
    <row r="330" spans="2:11" ht="14.25" x14ac:dyDescent="0.2">
      <c r="B330" s="153" t="s">
        <v>20</v>
      </c>
      <c r="C330" s="156"/>
      <c r="D330" s="156"/>
      <c r="E330" s="156"/>
      <c r="F330" s="156"/>
      <c r="G330" s="156"/>
      <c r="H330" s="156"/>
      <c r="I330" s="156"/>
      <c r="J330" s="157"/>
      <c r="K330" s="101">
        <f>K329/4</f>
        <v>1.0115221782959947</v>
      </c>
    </row>
    <row r="331" spans="2:11" ht="61.5" customHeight="1" x14ac:dyDescent="0.2">
      <c r="B331" s="184" t="s">
        <v>340</v>
      </c>
      <c r="C331" s="48" t="s">
        <v>207</v>
      </c>
      <c r="D331" s="49" t="s">
        <v>27</v>
      </c>
      <c r="E331" s="14">
        <v>3</v>
      </c>
      <c r="F331" s="49">
        <v>3</v>
      </c>
      <c r="G331" s="96">
        <f t="shared" ref="G331:G332" si="45">F331/E331</f>
        <v>1</v>
      </c>
      <c r="H331" s="205">
        <v>61.2</v>
      </c>
      <c r="I331" s="199">
        <v>61.2</v>
      </c>
      <c r="J331" s="96">
        <f>I331/H331</f>
        <v>1</v>
      </c>
      <c r="K331" s="97">
        <f t="shared" ref="K331:K332" si="46">G331/J331</f>
        <v>1</v>
      </c>
    </row>
    <row r="332" spans="2:11" ht="143.25" customHeight="1" x14ac:dyDescent="0.2">
      <c r="B332" s="222"/>
      <c r="C332" s="48" t="s">
        <v>208</v>
      </c>
      <c r="D332" s="14" t="s">
        <v>27</v>
      </c>
      <c r="E332" s="14">
        <v>4</v>
      </c>
      <c r="F332" s="14">
        <v>4</v>
      </c>
      <c r="G332" s="96">
        <f t="shared" si="45"/>
        <v>1</v>
      </c>
      <c r="H332" s="260"/>
      <c r="I332" s="201"/>
      <c r="J332" s="96">
        <f>I331/H331</f>
        <v>1</v>
      </c>
      <c r="K332" s="97">
        <f t="shared" si="46"/>
        <v>1</v>
      </c>
    </row>
    <row r="333" spans="2:11" ht="14.25" customHeight="1" x14ac:dyDescent="0.2">
      <c r="B333" s="153" t="s">
        <v>19</v>
      </c>
      <c r="C333" s="154"/>
      <c r="D333" s="154"/>
      <c r="E333" s="154"/>
      <c r="F333" s="154"/>
      <c r="G333" s="154"/>
      <c r="H333" s="154"/>
      <c r="I333" s="154"/>
      <c r="J333" s="155"/>
      <c r="K333" s="101">
        <f>K331+K332</f>
        <v>2</v>
      </c>
    </row>
    <row r="334" spans="2:11" ht="14.25" customHeight="1" x14ac:dyDescent="0.2">
      <c r="B334" s="153" t="s">
        <v>20</v>
      </c>
      <c r="C334" s="156"/>
      <c r="D334" s="156"/>
      <c r="E334" s="156"/>
      <c r="F334" s="156"/>
      <c r="G334" s="156"/>
      <c r="H334" s="156"/>
      <c r="I334" s="156"/>
      <c r="J334" s="157"/>
      <c r="K334" s="142">
        <f>K333/2</f>
        <v>1</v>
      </c>
    </row>
    <row r="335" spans="2:11" ht="105" customHeight="1" x14ac:dyDescent="0.2">
      <c r="B335" s="13" t="s">
        <v>328</v>
      </c>
      <c r="C335" s="13" t="s">
        <v>244</v>
      </c>
      <c r="D335" s="14" t="s">
        <v>245</v>
      </c>
      <c r="E335" s="14">
        <v>14</v>
      </c>
      <c r="F335" s="14">
        <v>14</v>
      </c>
      <c r="G335" s="96">
        <f>F335/E335</f>
        <v>1</v>
      </c>
      <c r="H335" s="22">
        <v>6325.23</v>
      </c>
      <c r="I335" s="14">
        <v>4580.7299999999996</v>
      </c>
      <c r="J335" s="22">
        <f>I335/H335</f>
        <v>0.72419975242007006</v>
      </c>
      <c r="K335" s="22">
        <f>G335/J335</f>
        <v>1.3808344958118031</v>
      </c>
    </row>
    <row r="336" spans="2:11" x14ac:dyDescent="0.2">
      <c r="B336" s="153" t="s">
        <v>19</v>
      </c>
      <c r="C336" s="154"/>
      <c r="D336" s="154"/>
      <c r="E336" s="154"/>
      <c r="F336" s="154"/>
      <c r="G336" s="154"/>
      <c r="H336" s="154"/>
      <c r="I336" s="154"/>
      <c r="J336" s="155"/>
      <c r="K336" s="100">
        <f>K335</f>
        <v>1.3808344958118031</v>
      </c>
    </row>
    <row r="337" spans="2:11" ht="14.25" x14ac:dyDescent="0.2">
      <c r="B337" s="153" t="s">
        <v>20</v>
      </c>
      <c r="C337" s="156"/>
      <c r="D337" s="156"/>
      <c r="E337" s="156"/>
      <c r="F337" s="156"/>
      <c r="G337" s="156"/>
      <c r="H337" s="156"/>
      <c r="I337" s="156"/>
      <c r="J337" s="157"/>
      <c r="K337" s="143">
        <f>K336</f>
        <v>1.3808344958118031</v>
      </c>
    </row>
    <row r="338" spans="2:11" ht="114.75" x14ac:dyDescent="0.2">
      <c r="B338" s="33" t="s">
        <v>365</v>
      </c>
      <c r="C338" s="13" t="s">
        <v>366</v>
      </c>
      <c r="D338" s="14" t="s">
        <v>245</v>
      </c>
      <c r="E338" s="14">
        <v>10</v>
      </c>
      <c r="F338" s="14">
        <v>12</v>
      </c>
      <c r="G338" s="108">
        <f>F338/E338</f>
        <v>1.2</v>
      </c>
      <c r="H338" s="22">
        <v>400</v>
      </c>
      <c r="I338" s="127">
        <v>400</v>
      </c>
      <c r="J338" s="22">
        <f>I338/H338</f>
        <v>1</v>
      </c>
      <c r="K338" s="22">
        <f>G338/J338</f>
        <v>1.2</v>
      </c>
    </row>
    <row r="339" spans="2:11" x14ac:dyDescent="0.2">
      <c r="B339" s="153" t="s">
        <v>19</v>
      </c>
      <c r="C339" s="154"/>
      <c r="D339" s="154"/>
      <c r="E339" s="154"/>
      <c r="F339" s="154"/>
      <c r="G339" s="154"/>
      <c r="H339" s="154"/>
      <c r="I339" s="154"/>
      <c r="J339" s="155"/>
      <c r="K339" s="100">
        <f>K338</f>
        <v>1.2</v>
      </c>
    </row>
    <row r="340" spans="2:11" ht="14.25" x14ac:dyDescent="0.2">
      <c r="B340" s="153" t="s">
        <v>20</v>
      </c>
      <c r="C340" s="156"/>
      <c r="D340" s="156"/>
      <c r="E340" s="156"/>
      <c r="F340" s="156"/>
      <c r="G340" s="156"/>
      <c r="H340" s="156"/>
      <c r="I340" s="156"/>
      <c r="J340" s="157"/>
      <c r="K340" s="143">
        <f>K339</f>
        <v>1.2</v>
      </c>
    </row>
    <row r="341" spans="2:11" ht="76.5" customHeight="1" x14ac:dyDescent="0.2">
      <c r="B341" s="151" t="s">
        <v>383</v>
      </c>
      <c r="C341" s="67" t="s">
        <v>384</v>
      </c>
      <c r="D341" s="14" t="s">
        <v>141</v>
      </c>
      <c r="E341" s="14">
        <v>3</v>
      </c>
      <c r="F341" s="14">
        <v>3</v>
      </c>
      <c r="G341" s="110">
        <f>F341/E341</f>
        <v>1</v>
      </c>
      <c r="H341" s="14">
        <v>1739.03</v>
      </c>
      <c r="I341" s="14">
        <v>1739.03</v>
      </c>
      <c r="J341" s="22">
        <f>I341/H341</f>
        <v>1</v>
      </c>
      <c r="K341" s="22">
        <f>G341/J341</f>
        <v>1</v>
      </c>
    </row>
    <row r="342" spans="2:11" x14ac:dyDescent="0.2">
      <c r="B342" s="153" t="s">
        <v>19</v>
      </c>
      <c r="C342" s="154"/>
      <c r="D342" s="154"/>
      <c r="E342" s="154"/>
      <c r="F342" s="154"/>
      <c r="G342" s="154"/>
      <c r="H342" s="154"/>
      <c r="I342" s="154"/>
      <c r="J342" s="155"/>
      <c r="K342" s="100">
        <f>K341</f>
        <v>1</v>
      </c>
    </row>
    <row r="343" spans="2:11" ht="14.25" x14ac:dyDescent="0.2">
      <c r="B343" s="153" t="s">
        <v>20</v>
      </c>
      <c r="C343" s="156"/>
      <c r="D343" s="156"/>
      <c r="E343" s="156"/>
      <c r="F343" s="156"/>
      <c r="G343" s="156"/>
      <c r="H343" s="156"/>
      <c r="I343" s="156"/>
      <c r="J343" s="157"/>
      <c r="K343" s="143">
        <f>K342</f>
        <v>1</v>
      </c>
    </row>
    <row r="344" spans="2:11" ht="66" customHeight="1" x14ac:dyDescent="0.2">
      <c r="B344" s="184" t="s">
        <v>416</v>
      </c>
      <c r="C344" s="13" t="s">
        <v>417</v>
      </c>
      <c r="D344" s="14" t="s">
        <v>141</v>
      </c>
      <c r="E344" s="14">
        <v>2</v>
      </c>
      <c r="F344" s="14">
        <v>2</v>
      </c>
      <c r="G344" s="14">
        <f>F344/E344</f>
        <v>1</v>
      </c>
      <c r="H344" s="259">
        <v>500</v>
      </c>
      <c r="I344" s="259">
        <v>500</v>
      </c>
      <c r="J344" s="116">
        <f>I344/H344</f>
        <v>1</v>
      </c>
      <c r="K344" s="14">
        <f>G344/J344</f>
        <v>1</v>
      </c>
    </row>
    <row r="345" spans="2:11" ht="42" customHeight="1" x14ac:dyDescent="0.2">
      <c r="B345" s="185"/>
      <c r="C345" s="184" t="s">
        <v>418</v>
      </c>
      <c r="D345" s="13" t="s">
        <v>432</v>
      </c>
      <c r="E345" s="14">
        <v>10.74</v>
      </c>
      <c r="F345" s="14">
        <v>10.74</v>
      </c>
      <c r="G345" s="14">
        <f>F345/E345</f>
        <v>1</v>
      </c>
      <c r="H345" s="259"/>
      <c r="I345" s="259"/>
      <c r="J345" s="116">
        <f>I344/H344</f>
        <v>1</v>
      </c>
      <c r="K345" s="14">
        <f>G345/J345</f>
        <v>1</v>
      </c>
    </row>
    <row r="346" spans="2:11" ht="69" customHeight="1" x14ac:dyDescent="0.2">
      <c r="B346" s="222"/>
      <c r="C346" s="222"/>
      <c r="D346" s="13" t="s">
        <v>433</v>
      </c>
      <c r="E346" s="14">
        <v>72.42</v>
      </c>
      <c r="F346" s="14">
        <v>70.89</v>
      </c>
      <c r="G346" s="132">
        <f>F346/E346</f>
        <v>0.97887323943661975</v>
      </c>
      <c r="H346" s="259"/>
      <c r="I346" s="259"/>
      <c r="J346" s="116">
        <f>I344/H344</f>
        <v>1</v>
      </c>
      <c r="K346" s="131">
        <f>G346/J346</f>
        <v>0.97887323943661975</v>
      </c>
    </row>
    <row r="347" spans="2:11" x14ac:dyDescent="0.2">
      <c r="B347" s="153" t="s">
        <v>19</v>
      </c>
      <c r="C347" s="154"/>
      <c r="D347" s="154"/>
      <c r="E347" s="154"/>
      <c r="F347" s="154"/>
      <c r="G347" s="154"/>
      <c r="H347" s="154"/>
      <c r="I347" s="154"/>
      <c r="J347" s="155"/>
      <c r="K347" s="100">
        <f>K344+K345+K346</f>
        <v>2.97887323943662</v>
      </c>
    </row>
    <row r="348" spans="2:11" ht="14.25" x14ac:dyDescent="0.2">
      <c r="B348" s="153" t="s">
        <v>20</v>
      </c>
      <c r="C348" s="156"/>
      <c r="D348" s="156"/>
      <c r="E348" s="156"/>
      <c r="F348" s="156"/>
      <c r="G348" s="156"/>
      <c r="H348" s="156"/>
      <c r="I348" s="156"/>
      <c r="J348" s="157"/>
      <c r="K348" s="143">
        <f>K347/3</f>
        <v>0.99295774647887336</v>
      </c>
    </row>
  </sheetData>
  <mergeCells count="217">
    <mergeCell ref="B138:B156"/>
    <mergeCell ref="H138:H156"/>
    <mergeCell ref="I138:I156"/>
    <mergeCell ref="B127:B135"/>
    <mergeCell ref="I116:I117"/>
    <mergeCell ref="H116:H117"/>
    <mergeCell ref="B159:B162"/>
    <mergeCell ref="I176:I180"/>
    <mergeCell ref="H121:I121"/>
    <mergeCell ref="H176:H180"/>
    <mergeCell ref="B347:J347"/>
    <mergeCell ref="B348:J348"/>
    <mergeCell ref="I183:I187"/>
    <mergeCell ref="C345:C346"/>
    <mergeCell ref="B344:B346"/>
    <mergeCell ref="H344:H346"/>
    <mergeCell ref="I344:I346"/>
    <mergeCell ref="B337:J337"/>
    <mergeCell ref="I331:I332"/>
    <mergeCell ref="H331:H332"/>
    <mergeCell ref="B331:B332"/>
    <mergeCell ref="I315:I316"/>
    <mergeCell ref="B336:J336"/>
    <mergeCell ref="B314:J314"/>
    <mergeCell ref="I309:I312"/>
    <mergeCell ref="B324:J324"/>
    <mergeCell ref="B323:J323"/>
    <mergeCell ref="B319:B322"/>
    <mergeCell ref="H325:H328"/>
    <mergeCell ref="I325:I328"/>
    <mergeCell ref="H183:H187"/>
    <mergeCell ref="D319:D320"/>
    <mergeCell ref="B318:J318"/>
    <mergeCell ref="B333:J333"/>
    <mergeCell ref="B276:J276"/>
    <mergeCell ref="H273:H274"/>
    <mergeCell ref="B303:B306"/>
    <mergeCell ref="B2:K2"/>
    <mergeCell ref="B6:B10"/>
    <mergeCell ref="B13:B20"/>
    <mergeCell ref="B68:B69"/>
    <mergeCell ref="B70:J70"/>
    <mergeCell ref="H13:H20"/>
    <mergeCell ref="I13:I20"/>
    <mergeCell ref="H6:H10"/>
    <mergeCell ref="I6:I10"/>
    <mergeCell ref="H23:H28"/>
    <mergeCell ref="I23:I28"/>
    <mergeCell ref="H31:H65"/>
    <mergeCell ref="I31:I65"/>
    <mergeCell ref="J31:J65"/>
    <mergeCell ref="B66:J66"/>
    <mergeCell ref="B67:J67"/>
    <mergeCell ref="C13:C14"/>
    <mergeCell ref="E13:E14"/>
    <mergeCell ref="H243:H247"/>
    <mergeCell ref="B242:J242"/>
    <mergeCell ref="B243:B247"/>
    <mergeCell ref="B313:J313"/>
    <mergeCell ref="B301:J301"/>
    <mergeCell ref="B315:B316"/>
    <mergeCell ref="B307:J307"/>
    <mergeCell ref="I303:I306"/>
    <mergeCell ref="B308:J308"/>
    <mergeCell ref="B280:J280"/>
    <mergeCell ref="H277:H279"/>
    <mergeCell ref="I277:I279"/>
    <mergeCell ref="B309:B312"/>
    <mergeCell ref="H315:H316"/>
    <mergeCell ref="K319:K320"/>
    <mergeCell ref="B182:J182"/>
    <mergeCell ref="B190:B193"/>
    <mergeCell ref="C319:C320"/>
    <mergeCell ref="B275:J275"/>
    <mergeCell ref="B188:J188"/>
    <mergeCell ref="B195:J195"/>
    <mergeCell ref="H221:H223"/>
    <mergeCell ref="I221:I223"/>
    <mergeCell ref="I319:I322"/>
    <mergeCell ref="H319:H322"/>
    <mergeCell ref="B196:B198"/>
    <mergeCell ref="E319:E320"/>
    <mergeCell ref="F319:F320"/>
    <mergeCell ref="G319:G320"/>
    <mergeCell ref="J319:J320"/>
    <mergeCell ref="B272:J272"/>
    <mergeCell ref="B286:J286"/>
    <mergeCell ref="B277:B279"/>
    <mergeCell ref="B273:B274"/>
    <mergeCell ref="B288:B299"/>
    <mergeCell ref="B282:B285"/>
    <mergeCell ref="B281:J281"/>
    <mergeCell ref="B194:J194"/>
    <mergeCell ref="H196:H198"/>
    <mergeCell ref="I196:I198"/>
    <mergeCell ref="B201:B202"/>
    <mergeCell ref="B234:J234"/>
    <mergeCell ref="B249:J249"/>
    <mergeCell ref="B263:B267"/>
    <mergeCell ref="H263:H267"/>
    <mergeCell ref="I263:I267"/>
    <mergeCell ref="B235:B240"/>
    <mergeCell ref="B200:J200"/>
    <mergeCell ref="B250:B260"/>
    <mergeCell ref="B261:J261"/>
    <mergeCell ref="B262:J262"/>
    <mergeCell ref="B21:J21"/>
    <mergeCell ref="B23:B28"/>
    <mergeCell ref="B29:J29"/>
    <mergeCell ref="B30:J30"/>
    <mergeCell ref="B71:J71"/>
    <mergeCell ref="B22:J22"/>
    <mergeCell ref="B93:J93"/>
    <mergeCell ref="B94:J94"/>
    <mergeCell ref="B85:J85"/>
    <mergeCell ref="B31:B65"/>
    <mergeCell ref="B78:B84"/>
    <mergeCell ref="H78:H84"/>
    <mergeCell ref="I78:I84"/>
    <mergeCell ref="H68:H69"/>
    <mergeCell ref="K6:K7"/>
    <mergeCell ref="J6:J7"/>
    <mergeCell ref="G6:G7"/>
    <mergeCell ref="F6:F7"/>
    <mergeCell ref="E6:E7"/>
    <mergeCell ref="C6:C7"/>
    <mergeCell ref="D6:D7"/>
    <mergeCell ref="B12:J12"/>
    <mergeCell ref="G13:G14"/>
    <mergeCell ref="J13:J14"/>
    <mergeCell ref="K13:K14"/>
    <mergeCell ref="D13:D14"/>
    <mergeCell ref="F13:F14"/>
    <mergeCell ref="B11:J11"/>
    <mergeCell ref="B95:B105"/>
    <mergeCell ref="B87:B92"/>
    <mergeCell ref="B86:J86"/>
    <mergeCell ref="B76:J76"/>
    <mergeCell ref="B77:J77"/>
    <mergeCell ref="I68:I69"/>
    <mergeCell ref="B72:B75"/>
    <mergeCell ref="H72:K74"/>
    <mergeCell ref="B106:J106"/>
    <mergeCell ref="H95:H105"/>
    <mergeCell ref="I95:I105"/>
    <mergeCell ref="B268:J268"/>
    <mergeCell ref="I243:I247"/>
    <mergeCell ref="B119:J119"/>
    <mergeCell ref="H201:H202"/>
    <mergeCell ref="I201:I202"/>
    <mergeCell ref="I224:I230"/>
    <mergeCell ref="B233:J233"/>
    <mergeCell ref="I159:I162"/>
    <mergeCell ref="H159:H162"/>
    <mergeCell ref="B163:J163"/>
    <mergeCell ref="B164:J164"/>
    <mergeCell ref="H165:H173"/>
    <mergeCell ref="I165:I173"/>
    <mergeCell ref="J159:J162"/>
    <mergeCell ref="B121:B124"/>
    <mergeCell ref="B165:B173"/>
    <mergeCell ref="B158:J158"/>
    <mergeCell ref="B175:J175"/>
    <mergeCell ref="B181:J181"/>
    <mergeCell ref="B176:B180"/>
    <mergeCell ref="B157:J157"/>
    <mergeCell ref="H205:H218"/>
    <mergeCell ref="I205:I218"/>
    <mergeCell ref="H190:H193"/>
    <mergeCell ref="B107:J107"/>
    <mergeCell ref="H108:H110"/>
    <mergeCell ref="B183:B187"/>
    <mergeCell ref="B205:B218"/>
    <mergeCell ref="I190:I193"/>
    <mergeCell ref="B189:J189"/>
    <mergeCell ref="B203:J203"/>
    <mergeCell ref="B220:J220"/>
    <mergeCell ref="B204:J204"/>
    <mergeCell ref="B199:J199"/>
    <mergeCell ref="B219:J219"/>
    <mergeCell ref="B108:B111"/>
    <mergeCell ref="B113:J113"/>
    <mergeCell ref="I108:I110"/>
    <mergeCell ref="B120:J120"/>
    <mergeCell ref="B174:J174"/>
    <mergeCell ref="B112:J112"/>
    <mergeCell ref="B126:J126"/>
    <mergeCell ref="H127:H135"/>
    <mergeCell ref="B125:J125"/>
    <mergeCell ref="B114:B118"/>
    <mergeCell ref="I127:I135"/>
    <mergeCell ref="B136:J136"/>
    <mergeCell ref="B137:J137"/>
    <mergeCell ref="B342:J342"/>
    <mergeCell ref="B343:J343"/>
    <mergeCell ref="B339:J339"/>
    <mergeCell ref="B340:J340"/>
    <mergeCell ref="I273:I274"/>
    <mergeCell ref="H303:H306"/>
    <mergeCell ref="B300:J300"/>
    <mergeCell ref="H250:H260"/>
    <mergeCell ref="B221:B232"/>
    <mergeCell ref="H224:H230"/>
    <mergeCell ref="H288:I298"/>
    <mergeCell ref="B269:J269"/>
    <mergeCell ref="B334:J334"/>
    <mergeCell ref="B241:J241"/>
    <mergeCell ref="B330:J330"/>
    <mergeCell ref="B329:J329"/>
    <mergeCell ref="B325:B328"/>
    <mergeCell ref="B248:J248"/>
    <mergeCell ref="B287:J287"/>
    <mergeCell ref="B271:J271"/>
    <mergeCell ref="I250:I260"/>
    <mergeCell ref="H309:H312"/>
    <mergeCell ref="B317:J317"/>
    <mergeCell ref="B302:K30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3"/>
  <sheetViews>
    <sheetView tabSelected="1" zoomScale="80" zoomScaleNormal="80" workbookViewId="0">
      <selection activeCell="Q60" sqref="Q60"/>
    </sheetView>
  </sheetViews>
  <sheetFormatPr defaultRowHeight="15" x14ac:dyDescent="0.25"/>
  <cols>
    <col min="1" max="1" width="2.85546875" style="5" customWidth="1"/>
    <col min="2" max="2" width="23.28515625" style="3" customWidth="1"/>
    <col min="3" max="3" width="18.42578125" style="3" customWidth="1"/>
    <col min="4" max="4" width="6" style="4" customWidth="1"/>
    <col min="5" max="5" width="13.5703125" style="5" customWidth="1"/>
    <col min="6" max="6" width="13.7109375" style="5" customWidth="1"/>
    <col min="7" max="7" width="9.28515625" style="5" bestFit="1" customWidth="1"/>
    <col min="8" max="8" width="12.28515625" style="5" customWidth="1"/>
    <col min="9" max="9" width="13.7109375" style="5" customWidth="1"/>
    <col min="10" max="10" width="9.28515625" style="5" bestFit="1" customWidth="1"/>
    <col min="11" max="11" width="11.7109375" style="5" bestFit="1" customWidth="1"/>
    <col min="12" max="16384" width="9.140625" style="5"/>
  </cols>
  <sheetData>
    <row r="1" spans="2:11" ht="8.25" customHeight="1" x14ac:dyDescent="0.25"/>
    <row r="2" spans="2:11" ht="25.5" customHeight="1" x14ac:dyDescent="0.25">
      <c r="B2" s="249" t="s">
        <v>247</v>
      </c>
      <c r="C2" s="250"/>
      <c r="D2" s="250"/>
      <c r="E2" s="250"/>
      <c r="F2" s="250"/>
      <c r="G2" s="250"/>
      <c r="H2" s="250"/>
      <c r="I2" s="250"/>
      <c r="J2" s="250"/>
      <c r="K2" s="250"/>
    </row>
    <row r="3" spans="2:11" ht="6.75" customHeight="1" x14ac:dyDescent="0.25">
      <c r="B3" s="6"/>
      <c r="C3" s="6"/>
      <c r="D3" s="7"/>
      <c r="E3" s="8"/>
      <c r="F3" s="8"/>
      <c r="G3" s="8"/>
      <c r="H3" s="8"/>
      <c r="I3" s="8"/>
      <c r="J3" s="8"/>
      <c r="K3" s="8"/>
    </row>
    <row r="4" spans="2:11" ht="63.75" x14ac:dyDescent="0.25">
      <c r="B4" s="9" t="s">
        <v>84</v>
      </c>
      <c r="C4" s="9" t="s">
        <v>1</v>
      </c>
      <c r="D4" s="9" t="s">
        <v>2</v>
      </c>
      <c r="E4" s="2" t="s">
        <v>3</v>
      </c>
      <c r="F4" s="2" t="s">
        <v>4</v>
      </c>
      <c r="G4" s="2" t="s">
        <v>21</v>
      </c>
      <c r="H4" s="2" t="s">
        <v>5</v>
      </c>
      <c r="I4" s="2" t="s">
        <v>6</v>
      </c>
      <c r="J4" s="2" t="s">
        <v>22</v>
      </c>
      <c r="K4" s="2" t="s">
        <v>23</v>
      </c>
    </row>
    <row r="5" spans="2:11" x14ac:dyDescent="0.25">
      <c r="B5" s="9" t="s">
        <v>7</v>
      </c>
      <c r="C5" s="9" t="s">
        <v>8</v>
      </c>
      <c r="D5" s="9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</row>
    <row r="6" spans="2:11" ht="91.5" customHeight="1" x14ac:dyDescent="0.25">
      <c r="B6" s="298" t="s">
        <v>255</v>
      </c>
      <c r="C6" s="133" t="s">
        <v>85</v>
      </c>
      <c r="D6" s="34" t="s">
        <v>18</v>
      </c>
      <c r="E6" s="34">
        <v>100</v>
      </c>
      <c r="F6" s="34">
        <v>100</v>
      </c>
      <c r="G6" s="35">
        <f>F6/E6</f>
        <v>1</v>
      </c>
      <c r="H6" s="172">
        <v>1331</v>
      </c>
      <c r="I6" s="172">
        <v>1329.4</v>
      </c>
      <c r="J6" s="11">
        <f>I6/H6</f>
        <v>0.99879789631855753</v>
      </c>
      <c r="K6" s="11">
        <f>G6/J6</f>
        <v>1.0012035504738979</v>
      </c>
    </row>
    <row r="7" spans="2:11" ht="121.5" customHeight="1" x14ac:dyDescent="0.25">
      <c r="B7" s="299"/>
      <c r="C7" s="134" t="s">
        <v>86</v>
      </c>
      <c r="D7" s="34" t="s">
        <v>18</v>
      </c>
      <c r="E7" s="34">
        <v>100</v>
      </c>
      <c r="F7" s="34">
        <v>100</v>
      </c>
      <c r="G7" s="35">
        <f t="shared" ref="G7" si="0">F7/E7</f>
        <v>1</v>
      </c>
      <c r="H7" s="208"/>
      <c r="I7" s="208"/>
      <c r="J7" s="11">
        <f>I6/H6</f>
        <v>0.99879789631855753</v>
      </c>
      <c r="K7" s="11">
        <f t="shared" ref="K7" si="1">G7/J7</f>
        <v>1.0012035504738979</v>
      </c>
    </row>
    <row r="8" spans="2:11" ht="53.25" customHeight="1" x14ac:dyDescent="0.25">
      <c r="B8" s="299"/>
      <c r="C8" s="36" t="s">
        <v>87</v>
      </c>
      <c r="D8" s="37" t="s">
        <v>88</v>
      </c>
      <c r="E8" s="37">
        <v>7</v>
      </c>
      <c r="F8" s="37">
        <v>7</v>
      </c>
      <c r="G8" s="15">
        <f>F8/E8</f>
        <v>1</v>
      </c>
      <c r="H8" s="160">
        <v>2014.19</v>
      </c>
      <c r="I8" s="160">
        <v>2014.19</v>
      </c>
      <c r="J8" s="15">
        <f>I8/H8</f>
        <v>1</v>
      </c>
      <c r="K8" s="15">
        <f>G8/J8</f>
        <v>1</v>
      </c>
    </row>
    <row r="9" spans="2:11" ht="54.75" customHeight="1" x14ac:dyDescent="0.25">
      <c r="B9" s="299"/>
      <c r="C9" s="36" t="s">
        <v>89</v>
      </c>
      <c r="D9" s="37" t="s">
        <v>49</v>
      </c>
      <c r="E9" s="37">
        <v>1</v>
      </c>
      <c r="F9" s="37">
        <v>1</v>
      </c>
      <c r="G9" s="15">
        <f>F9/E9</f>
        <v>1</v>
      </c>
      <c r="H9" s="161"/>
      <c r="I9" s="161"/>
      <c r="J9" s="15">
        <f>I8/H8</f>
        <v>1</v>
      </c>
      <c r="K9" s="15">
        <f>G9/J9</f>
        <v>1</v>
      </c>
    </row>
    <row r="10" spans="2:11" ht="42" customHeight="1" x14ac:dyDescent="0.25">
      <c r="B10" s="299"/>
      <c r="C10" s="36" t="s">
        <v>90</v>
      </c>
      <c r="D10" s="37" t="s">
        <v>91</v>
      </c>
      <c r="E10" s="37">
        <v>40</v>
      </c>
      <c r="F10" s="37">
        <v>40</v>
      </c>
      <c r="G10" s="15">
        <f>F10/E10</f>
        <v>1</v>
      </c>
      <c r="H10" s="161"/>
      <c r="I10" s="161"/>
      <c r="J10" s="15">
        <f>I8/H8</f>
        <v>1</v>
      </c>
      <c r="K10" s="15">
        <f>G10/J10</f>
        <v>1</v>
      </c>
    </row>
    <row r="11" spans="2:11" ht="69.75" customHeight="1" x14ac:dyDescent="0.25">
      <c r="B11" s="299"/>
      <c r="C11" s="36" t="s">
        <v>92</v>
      </c>
      <c r="D11" s="37" t="s">
        <v>91</v>
      </c>
      <c r="E11" s="37">
        <v>4</v>
      </c>
      <c r="F11" s="37">
        <v>4</v>
      </c>
      <c r="G11" s="15">
        <f>F11/E11</f>
        <v>1</v>
      </c>
      <c r="H11" s="162"/>
      <c r="I11" s="162"/>
      <c r="J11" s="15">
        <f>I8/H8</f>
        <v>1</v>
      </c>
      <c r="K11" s="15">
        <f>G11/J11</f>
        <v>1</v>
      </c>
    </row>
    <row r="12" spans="2:11" ht="118.5" customHeight="1" x14ac:dyDescent="0.25">
      <c r="B12" s="299"/>
      <c r="C12" s="36" t="s">
        <v>341</v>
      </c>
      <c r="D12" s="37" t="s">
        <v>91</v>
      </c>
      <c r="E12" s="37">
        <v>1</v>
      </c>
      <c r="F12" s="37">
        <v>1</v>
      </c>
      <c r="G12" s="90">
        <f>F12/E12</f>
        <v>1</v>
      </c>
      <c r="H12" s="297">
        <v>297.60000000000002</v>
      </c>
      <c r="I12" s="297">
        <v>297.60000000000002</v>
      </c>
      <c r="J12" s="160">
        <f>I12/H12</f>
        <v>1</v>
      </c>
      <c r="K12" s="90">
        <f>G12/J12</f>
        <v>1</v>
      </c>
    </row>
    <row r="13" spans="2:11" ht="70.5" customHeight="1" x14ac:dyDescent="0.25">
      <c r="B13" s="299"/>
      <c r="C13" s="36" t="s">
        <v>342</v>
      </c>
      <c r="D13" s="37" t="s">
        <v>91</v>
      </c>
      <c r="E13" s="37">
        <v>2</v>
      </c>
      <c r="F13" s="37">
        <v>2</v>
      </c>
      <c r="G13" s="90">
        <v>1</v>
      </c>
      <c r="H13" s="161"/>
      <c r="I13" s="161"/>
      <c r="J13" s="232"/>
      <c r="K13" s="90">
        <f>G13/J12</f>
        <v>1</v>
      </c>
    </row>
    <row r="14" spans="2:11" ht="54.75" customHeight="1" x14ac:dyDescent="0.25">
      <c r="B14" s="299"/>
      <c r="C14" s="13" t="s">
        <v>343</v>
      </c>
      <c r="D14" s="37" t="s">
        <v>91</v>
      </c>
      <c r="E14" s="37">
        <v>1</v>
      </c>
      <c r="F14" s="37">
        <v>1</v>
      </c>
      <c r="G14" s="90">
        <f>F14/E14</f>
        <v>1</v>
      </c>
      <c r="H14" s="161"/>
      <c r="I14" s="161"/>
      <c r="J14" s="232"/>
      <c r="K14" s="90">
        <f>G14/J12</f>
        <v>1</v>
      </c>
    </row>
    <row r="15" spans="2:11" ht="72.75" customHeight="1" x14ac:dyDescent="0.25">
      <c r="B15" s="299"/>
      <c r="C15" s="13" t="s">
        <v>344</v>
      </c>
      <c r="D15" s="37" t="s">
        <v>91</v>
      </c>
      <c r="E15" s="37">
        <v>1</v>
      </c>
      <c r="F15" s="37">
        <v>0</v>
      </c>
      <c r="G15" s="90">
        <f>F15/E15</f>
        <v>0</v>
      </c>
      <c r="H15" s="161"/>
      <c r="I15" s="161"/>
      <c r="J15" s="232"/>
      <c r="K15" s="90">
        <f>G15/J12</f>
        <v>0</v>
      </c>
    </row>
    <row r="16" spans="2:11" ht="78.75" customHeight="1" x14ac:dyDescent="0.25">
      <c r="B16" s="300"/>
      <c r="C16" s="47" t="s">
        <v>345</v>
      </c>
      <c r="D16" s="37" t="s">
        <v>91</v>
      </c>
      <c r="E16" s="37">
        <v>2</v>
      </c>
      <c r="F16" s="37">
        <v>0</v>
      </c>
      <c r="G16" s="90">
        <f>F16/E16</f>
        <v>0</v>
      </c>
      <c r="H16" s="162"/>
      <c r="I16" s="162"/>
      <c r="J16" s="210"/>
      <c r="K16" s="90">
        <f>G16/J12</f>
        <v>0</v>
      </c>
    </row>
    <row r="17" spans="2:11" x14ac:dyDescent="0.25">
      <c r="B17" s="153" t="s">
        <v>19</v>
      </c>
      <c r="C17" s="156"/>
      <c r="D17" s="156"/>
      <c r="E17" s="156"/>
      <c r="F17" s="156"/>
      <c r="G17" s="156"/>
      <c r="H17" s="156"/>
      <c r="I17" s="156"/>
      <c r="J17" s="157"/>
      <c r="K17" s="101">
        <f>K6+K7+K8+K9+K10+K11+K12+K13+K14+K15+K16</f>
        <v>9.0024071009477957</v>
      </c>
    </row>
    <row r="18" spans="2:11" x14ac:dyDescent="0.25">
      <c r="B18" s="153" t="s">
        <v>20</v>
      </c>
      <c r="C18" s="156"/>
      <c r="D18" s="156"/>
      <c r="E18" s="156"/>
      <c r="F18" s="156"/>
      <c r="G18" s="156"/>
      <c r="H18" s="156"/>
      <c r="I18" s="156"/>
      <c r="J18" s="157"/>
      <c r="K18" s="101">
        <f>K17/11</f>
        <v>0.81840064554070868</v>
      </c>
    </row>
    <row r="19" spans="2:11" ht="63.75" customHeight="1" x14ac:dyDescent="0.25">
      <c r="B19" s="281" t="s">
        <v>329</v>
      </c>
      <c r="C19" s="38" t="s">
        <v>93</v>
      </c>
      <c r="D19" s="34" t="s">
        <v>49</v>
      </c>
      <c r="E19" s="34">
        <v>1</v>
      </c>
      <c r="F19" s="34">
        <v>1</v>
      </c>
      <c r="G19" s="11">
        <f t="shared" ref="G19:G27" si="2">F19/E19</f>
        <v>1</v>
      </c>
      <c r="H19" s="172">
        <v>637.5</v>
      </c>
      <c r="I19" s="172">
        <v>592.29999999999995</v>
      </c>
      <c r="J19" s="11">
        <f>I19/H19</f>
        <v>0.92909803921568623</v>
      </c>
      <c r="K19" s="11">
        <f t="shared" ref="K19:K27" si="3">G19/J19</f>
        <v>1.0763126793854465</v>
      </c>
    </row>
    <row r="20" spans="2:11" ht="76.5" x14ac:dyDescent="0.25">
      <c r="B20" s="282"/>
      <c r="C20" s="38" t="s">
        <v>248</v>
      </c>
      <c r="D20" s="34" t="s">
        <v>49</v>
      </c>
      <c r="E20" s="34">
        <v>1</v>
      </c>
      <c r="F20" s="34">
        <v>1</v>
      </c>
      <c r="G20" s="11">
        <f t="shared" si="2"/>
        <v>1</v>
      </c>
      <c r="H20" s="173"/>
      <c r="I20" s="173"/>
      <c r="J20" s="46">
        <f>I19/H19</f>
        <v>0.92909803921568623</v>
      </c>
      <c r="K20" s="11">
        <f t="shared" si="3"/>
        <v>1.0763126793854465</v>
      </c>
    </row>
    <row r="21" spans="2:11" ht="70.5" customHeight="1" x14ac:dyDescent="0.25">
      <c r="B21" s="282"/>
      <c r="C21" s="38" t="s">
        <v>94</v>
      </c>
      <c r="D21" s="34" t="s">
        <v>49</v>
      </c>
      <c r="E21" s="34">
        <v>1</v>
      </c>
      <c r="F21" s="34">
        <v>1</v>
      </c>
      <c r="G21" s="11">
        <f t="shared" si="2"/>
        <v>1</v>
      </c>
      <c r="H21" s="173"/>
      <c r="I21" s="173"/>
      <c r="J21" s="11">
        <f>I19/H19</f>
        <v>0.92909803921568623</v>
      </c>
      <c r="K21" s="11">
        <f t="shared" si="3"/>
        <v>1.0763126793854465</v>
      </c>
    </row>
    <row r="22" spans="2:11" ht="81" customHeight="1" x14ac:dyDescent="0.25">
      <c r="B22" s="282"/>
      <c r="C22" s="38" t="s">
        <v>95</v>
      </c>
      <c r="D22" s="34" t="s">
        <v>49</v>
      </c>
      <c r="E22" s="34">
        <v>1</v>
      </c>
      <c r="F22" s="34">
        <v>1</v>
      </c>
      <c r="G22" s="11">
        <f t="shared" si="2"/>
        <v>1</v>
      </c>
      <c r="H22" s="173"/>
      <c r="I22" s="173"/>
      <c r="J22" s="11">
        <f>I19/H19</f>
        <v>0.92909803921568623</v>
      </c>
      <c r="K22" s="11">
        <f>G22/J22</f>
        <v>1.0763126793854465</v>
      </c>
    </row>
    <row r="23" spans="2:11" ht="45" customHeight="1" x14ac:dyDescent="0.25">
      <c r="B23" s="282"/>
      <c r="C23" s="39" t="s">
        <v>249</v>
      </c>
      <c r="D23" s="34" t="s">
        <v>143</v>
      </c>
      <c r="E23" s="34">
        <v>6</v>
      </c>
      <c r="F23" s="34">
        <v>14</v>
      </c>
      <c r="G23" s="60">
        <f t="shared" si="2"/>
        <v>2.3333333333333335</v>
      </c>
      <c r="H23" s="173"/>
      <c r="I23" s="173"/>
      <c r="J23" s="60">
        <f>I19/H19</f>
        <v>0.92909803921568623</v>
      </c>
      <c r="K23" s="60">
        <f>G22/J22</f>
        <v>1.0763126793854465</v>
      </c>
    </row>
    <row r="24" spans="2:11" ht="147.75" customHeight="1" x14ac:dyDescent="0.25">
      <c r="B24" s="282"/>
      <c r="C24" s="38" t="s">
        <v>96</v>
      </c>
      <c r="D24" s="34" t="s">
        <v>91</v>
      </c>
      <c r="E24" s="34">
        <v>13</v>
      </c>
      <c r="F24" s="34">
        <v>13</v>
      </c>
      <c r="G24" s="11">
        <f t="shared" si="2"/>
        <v>1</v>
      </c>
      <c r="H24" s="172">
        <v>500</v>
      </c>
      <c r="I24" s="172">
        <v>338.36</v>
      </c>
      <c r="J24" s="11">
        <f>I24/H24</f>
        <v>0.67671999999999999</v>
      </c>
      <c r="K24" s="11">
        <f t="shared" si="3"/>
        <v>1.477716042085353</v>
      </c>
    </row>
    <row r="25" spans="2:11" ht="69.75" customHeight="1" x14ac:dyDescent="0.25">
      <c r="B25" s="282"/>
      <c r="C25" s="38" t="s">
        <v>59</v>
      </c>
      <c r="D25" s="34" t="s">
        <v>91</v>
      </c>
      <c r="E25" s="34">
        <v>2</v>
      </c>
      <c r="F25" s="34">
        <v>2</v>
      </c>
      <c r="G25" s="11">
        <f t="shared" si="2"/>
        <v>1</v>
      </c>
      <c r="H25" s="173"/>
      <c r="I25" s="173"/>
      <c r="J25" s="11">
        <f>I24/H24</f>
        <v>0.67671999999999999</v>
      </c>
      <c r="K25" s="11">
        <f t="shared" si="3"/>
        <v>1.477716042085353</v>
      </c>
    </row>
    <row r="26" spans="2:11" ht="63" customHeight="1" x14ac:dyDescent="0.25">
      <c r="B26" s="282"/>
      <c r="C26" s="38" t="s">
        <v>60</v>
      </c>
      <c r="D26" s="34" t="s">
        <v>91</v>
      </c>
      <c r="E26" s="34">
        <v>45</v>
      </c>
      <c r="F26" s="34">
        <v>137</v>
      </c>
      <c r="G26" s="11">
        <f t="shared" si="2"/>
        <v>3.0444444444444443</v>
      </c>
      <c r="H26" s="173"/>
      <c r="I26" s="173"/>
      <c r="J26" s="11">
        <f>I24/H24</f>
        <v>0.67671999999999999</v>
      </c>
      <c r="K26" s="11">
        <f t="shared" si="3"/>
        <v>4.4988243947931856</v>
      </c>
    </row>
    <row r="27" spans="2:11" ht="40.5" customHeight="1" x14ac:dyDescent="0.25">
      <c r="B27" s="282"/>
      <c r="C27" s="38" t="s">
        <v>97</v>
      </c>
      <c r="D27" s="34" t="s">
        <v>91</v>
      </c>
      <c r="E27" s="34">
        <v>27</v>
      </c>
      <c r="F27" s="34">
        <v>27</v>
      </c>
      <c r="G27" s="11">
        <f t="shared" si="2"/>
        <v>1</v>
      </c>
      <c r="H27" s="173"/>
      <c r="I27" s="173"/>
      <c r="J27" s="11">
        <f>I24/H24</f>
        <v>0.67671999999999999</v>
      </c>
      <c r="K27" s="11">
        <f t="shared" si="3"/>
        <v>1.477716042085353</v>
      </c>
    </row>
    <row r="28" spans="2:11" ht="98.25" customHeight="1" x14ac:dyDescent="0.25">
      <c r="B28" s="282"/>
      <c r="C28" s="13" t="s">
        <v>258</v>
      </c>
      <c r="D28" s="34" t="s">
        <v>91</v>
      </c>
      <c r="E28" s="104">
        <v>1</v>
      </c>
      <c r="F28" s="104">
        <v>1</v>
      </c>
      <c r="G28" s="62">
        <f>F28/E28</f>
        <v>1</v>
      </c>
      <c r="H28" s="76">
        <v>787.51</v>
      </c>
      <c r="I28" s="76">
        <v>631.85</v>
      </c>
      <c r="J28" s="76">
        <f>I28/H28</f>
        <v>0.80233901791723283</v>
      </c>
      <c r="K28" s="76">
        <f>G28/J28</f>
        <v>1.2463559389095513</v>
      </c>
    </row>
    <row r="29" spans="2:11" ht="98.25" customHeight="1" x14ac:dyDescent="0.25">
      <c r="B29" s="282"/>
      <c r="C29" s="13" t="s">
        <v>316</v>
      </c>
      <c r="D29" s="34" t="s">
        <v>246</v>
      </c>
      <c r="E29" s="104">
        <v>2</v>
      </c>
      <c r="F29" s="104">
        <v>2</v>
      </c>
      <c r="G29" s="77">
        <f>F29/E29</f>
        <v>1</v>
      </c>
      <c r="H29" s="76">
        <v>1290.2</v>
      </c>
      <c r="I29" s="76">
        <v>1266.17</v>
      </c>
      <c r="J29" s="76">
        <f>I29/H29</f>
        <v>0.9813749806231592</v>
      </c>
      <c r="K29" s="76">
        <f>G29/J29</f>
        <v>1.0189784941990412</v>
      </c>
    </row>
    <row r="30" spans="2:11" x14ac:dyDescent="0.25">
      <c r="B30" s="163" t="s">
        <v>19</v>
      </c>
      <c r="C30" s="164"/>
      <c r="D30" s="164"/>
      <c r="E30" s="164"/>
      <c r="F30" s="164"/>
      <c r="G30" s="164"/>
      <c r="H30" s="164"/>
      <c r="I30" s="164"/>
      <c r="J30" s="165"/>
      <c r="K30" s="102">
        <f>K19+K20+K21+K22+K23+K24+K25+K26+K27+K28+K29</f>
        <v>16.578870351085069</v>
      </c>
    </row>
    <row r="31" spans="2:11" x14ac:dyDescent="0.25">
      <c r="B31" s="163" t="s">
        <v>20</v>
      </c>
      <c r="C31" s="164"/>
      <c r="D31" s="164"/>
      <c r="E31" s="164"/>
      <c r="F31" s="164"/>
      <c r="G31" s="164"/>
      <c r="H31" s="164"/>
      <c r="I31" s="164"/>
      <c r="J31" s="165"/>
      <c r="K31" s="102">
        <f>K30/11</f>
        <v>1.5071700319168244</v>
      </c>
    </row>
    <row r="32" spans="2:11" ht="38.25" customHeight="1" x14ac:dyDescent="0.25">
      <c r="B32" s="278" t="s">
        <v>98</v>
      </c>
      <c r="C32" s="36" t="s">
        <v>99</v>
      </c>
      <c r="D32" s="37" t="s">
        <v>31</v>
      </c>
      <c r="E32" s="37">
        <v>7</v>
      </c>
      <c r="F32" s="37">
        <v>7</v>
      </c>
      <c r="G32" s="11">
        <f t="shared" ref="G32:G34" si="4">F32/E32</f>
        <v>1</v>
      </c>
      <c r="H32" s="160">
        <v>992.3</v>
      </c>
      <c r="I32" s="160">
        <v>992.3</v>
      </c>
      <c r="J32" s="11">
        <f>I32/H32</f>
        <v>1</v>
      </c>
      <c r="K32" s="11">
        <f t="shared" ref="K32:K34" si="5">G32/J32</f>
        <v>1</v>
      </c>
    </row>
    <row r="33" spans="2:11" ht="106.5" customHeight="1" x14ac:dyDescent="0.25">
      <c r="B33" s="279"/>
      <c r="C33" s="36" t="s">
        <v>196</v>
      </c>
      <c r="D33" s="37" t="s">
        <v>141</v>
      </c>
      <c r="E33" s="37">
        <v>12</v>
      </c>
      <c r="F33" s="37">
        <v>12</v>
      </c>
      <c r="G33" s="11">
        <f t="shared" si="4"/>
        <v>1</v>
      </c>
      <c r="H33" s="232"/>
      <c r="I33" s="232"/>
      <c r="J33" s="11">
        <f>I32/H32</f>
        <v>1</v>
      </c>
      <c r="K33" s="11">
        <f t="shared" si="5"/>
        <v>1</v>
      </c>
    </row>
    <row r="34" spans="2:11" ht="102" customHeight="1" x14ac:dyDescent="0.25">
      <c r="B34" s="280"/>
      <c r="C34" s="36" t="s">
        <v>142</v>
      </c>
      <c r="D34" s="37" t="s">
        <v>31</v>
      </c>
      <c r="E34" s="37">
        <v>500</v>
      </c>
      <c r="F34" s="37">
        <v>500</v>
      </c>
      <c r="G34" s="11">
        <f t="shared" si="4"/>
        <v>1</v>
      </c>
      <c r="H34" s="210"/>
      <c r="I34" s="210"/>
      <c r="J34" s="11">
        <f>I32/H32</f>
        <v>1</v>
      </c>
      <c r="K34" s="11">
        <f t="shared" si="5"/>
        <v>1</v>
      </c>
    </row>
    <row r="35" spans="2:11" x14ac:dyDescent="0.25">
      <c r="B35" s="153" t="s">
        <v>19</v>
      </c>
      <c r="C35" s="156"/>
      <c r="D35" s="156"/>
      <c r="E35" s="156"/>
      <c r="F35" s="156"/>
      <c r="G35" s="156"/>
      <c r="H35" s="156"/>
      <c r="I35" s="156"/>
      <c r="J35" s="157"/>
      <c r="K35" s="101">
        <f>K32+K33+K34</f>
        <v>3</v>
      </c>
    </row>
    <row r="36" spans="2:11" x14ac:dyDescent="0.25">
      <c r="B36" s="153" t="s">
        <v>20</v>
      </c>
      <c r="C36" s="156"/>
      <c r="D36" s="156"/>
      <c r="E36" s="156"/>
      <c r="F36" s="156"/>
      <c r="G36" s="156"/>
      <c r="H36" s="156"/>
      <c r="I36" s="156"/>
      <c r="J36" s="157"/>
      <c r="K36" s="101">
        <f>K35/3</f>
        <v>1</v>
      </c>
    </row>
    <row r="37" spans="2:11" ht="189" customHeight="1" x14ac:dyDescent="0.25">
      <c r="B37" s="278" t="s">
        <v>100</v>
      </c>
      <c r="C37" s="36" t="s">
        <v>101</v>
      </c>
      <c r="D37" s="37" t="s">
        <v>18</v>
      </c>
      <c r="E37" s="37">
        <v>1.2</v>
      </c>
      <c r="F37" s="37">
        <v>59.2</v>
      </c>
      <c r="G37" s="15">
        <f>E37/F37</f>
        <v>2.0270270270270268E-2</v>
      </c>
      <c r="H37" s="160">
        <v>22591.55</v>
      </c>
      <c r="I37" s="160">
        <v>22200.29</v>
      </c>
      <c r="J37" s="15">
        <f>I37/H37</f>
        <v>0.98268113520320655</v>
      </c>
      <c r="K37" s="15">
        <f t="shared" ref="K37:K45" si="6">G37/J37</f>
        <v>2.0627515420939286E-2</v>
      </c>
    </row>
    <row r="38" spans="2:11" ht="114" customHeight="1" x14ac:dyDescent="0.25">
      <c r="B38" s="292"/>
      <c r="C38" s="36" t="s">
        <v>102</v>
      </c>
      <c r="D38" s="37" t="s">
        <v>18</v>
      </c>
      <c r="E38" s="37">
        <v>100</v>
      </c>
      <c r="F38" s="37">
        <v>100</v>
      </c>
      <c r="G38" s="15">
        <f>F38/E38</f>
        <v>1</v>
      </c>
      <c r="H38" s="232"/>
      <c r="I38" s="232"/>
      <c r="J38" s="15">
        <f>I37/H37</f>
        <v>0.98268113520320655</v>
      </c>
      <c r="K38" s="15">
        <f t="shared" si="6"/>
        <v>1.0176240940996717</v>
      </c>
    </row>
    <row r="39" spans="2:11" ht="88.5" customHeight="1" x14ac:dyDescent="0.25">
      <c r="B39" s="292"/>
      <c r="C39" s="36" t="s">
        <v>103</v>
      </c>
      <c r="D39" s="37" t="s">
        <v>32</v>
      </c>
      <c r="E39" s="37">
        <v>58.3</v>
      </c>
      <c r="F39" s="37">
        <v>58.3</v>
      </c>
      <c r="G39" s="15">
        <f>F39/E39</f>
        <v>1</v>
      </c>
      <c r="H39" s="232"/>
      <c r="I39" s="232"/>
      <c r="J39" s="15">
        <f>I37/H37</f>
        <v>0.98268113520320655</v>
      </c>
      <c r="K39" s="15">
        <f t="shared" si="6"/>
        <v>1.0176240940996717</v>
      </c>
    </row>
    <row r="40" spans="2:11" ht="44.25" customHeight="1" x14ac:dyDescent="0.25">
      <c r="B40" s="292"/>
      <c r="C40" s="68" t="s">
        <v>330</v>
      </c>
      <c r="D40" s="37" t="s">
        <v>141</v>
      </c>
      <c r="E40" s="37">
        <v>23</v>
      </c>
      <c r="F40" s="37">
        <v>29</v>
      </c>
      <c r="G40" s="79">
        <f t="shared" ref="G40:G45" si="7">E40/F40</f>
        <v>0.7931034482758621</v>
      </c>
      <c r="H40" s="232"/>
      <c r="I40" s="232"/>
      <c r="J40" s="79">
        <f>I37/H37</f>
        <v>0.98268113520320655</v>
      </c>
      <c r="K40" s="79">
        <f t="shared" si="6"/>
        <v>0.80708117807905</v>
      </c>
    </row>
    <row r="41" spans="2:11" ht="45" customHeight="1" x14ac:dyDescent="0.25">
      <c r="B41" s="292"/>
      <c r="C41" s="68" t="s">
        <v>331</v>
      </c>
      <c r="D41" s="37" t="s">
        <v>246</v>
      </c>
      <c r="E41" s="37">
        <v>0</v>
      </c>
      <c r="F41" s="37">
        <v>5</v>
      </c>
      <c r="G41" s="79">
        <f t="shared" si="7"/>
        <v>0</v>
      </c>
      <c r="H41" s="232"/>
      <c r="I41" s="232"/>
      <c r="J41" s="79">
        <f>I37/H37</f>
        <v>0.98268113520320655</v>
      </c>
      <c r="K41" s="79">
        <f t="shared" si="6"/>
        <v>0</v>
      </c>
    </row>
    <row r="42" spans="2:11" ht="44.25" customHeight="1" x14ac:dyDescent="0.25">
      <c r="B42" s="292"/>
      <c r="C42" s="68" t="s">
        <v>332</v>
      </c>
      <c r="D42" s="37" t="s">
        <v>246</v>
      </c>
      <c r="E42" s="37">
        <v>38</v>
      </c>
      <c r="F42" s="37">
        <v>30</v>
      </c>
      <c r="G42" s="79">
        <f t="shared" si="7"/>
        <v>1.2666666666666666</v>
      </c>
      <c r="H42" s="232"/>
      <c r="I42" s="232"/>
      <c r="J42" s="79">
        <f>I37/H37</f>
        <v>0.98268113520320655</v>
      </c>
      <c r="K42" s="79">
        <f t="shared" si="6"/>
        <v>1.2889905191929174</v>
      </c>
    </row>
    <row r="43" spans="2:11" ht="69.75" customHeight="1" x14ac:dyDescent="0.25">
      <c r="B43" s="292"/>
      <c r="C43" s="68" t="s">
        <v>333</v>
      </c>
      <c r="D43" s="37" t="s">
        <v>246</v>
      </c>
      <c r="E43" s="37">
        <v>13</v>
      </c>
      <c r="F43" s="37">
        <v>26</v>
      </c>
      <c r="G43" s="79">
        <f t="shared" si="7"/>
        <v>0.5</v>
      </c>
      <c r="H43" s="232"/>
      <c r="I43" s="232"/>
      <c r="J43" s="79">
        <f>I37/H37</f>
        <v>0.98268113520320655</v>
      </c>
      <c r="K43" s="79">
        <f t="shared" si="6"/>
        <v>0.50881204704983585</v>
      </c>
    </row>
    <row r="44" spans="2:11" ht="72" customHeight="1" x14ac:dyDescent="0.25">
      <c r="B44" s="292"/>
      <c r="C44" s="68" t="s">
        <v>334</v>
      </c>
      <c r="D44" s="37" t="s">
        <v>246</v>
      </c>
      <c r="E44" s="37">
        <v>0</v>
      </c>
      <c r="F44" s="37">
        <v>7</v>
      </c>
      <c r="G44" s="79">
        <f t="shared" si="7"/>
        <v>0</v>
      </c>
      <c r="H44" s="232"/>
      <c r="I44" s="232"/>
      <c r="J44" s="79">
        <f>I37/H37</f>
        <v>0.98268113520320655</v>
      </c>
      <c r="K44" s="79">
        <f t="shared" si="6"/>
        <v>0</v>
      </c>
    </row>
    <row r="45" spans="2:11" ht="46.5" customHeight="1" x14ac:dyDescent="0.25">
      <c r="B45" s="293"/>
      <c r="C45" s="68" t="s">
        <v>335</v>
      </c>
      <c r="D45" s="37" t="s">
        <v>246</v>
      </c>
      <c r="E45" s="37">
        <v>0</v>
      </c>
      <c r="F45" s="37">
        <v>3</v>
      </c>
      <c r="G45" s="79">
        <f t="shared" si="7"/>
        <v>0</v>
      </c>
      <c r="H45" s="210"/>
      <c r="I45" s="210"/>
      <c r="J45" s="79">
        <f>I37/H37</f>
        <v>0.98268113520320655</v>
      </c>
      <c r="K45" s="79">
        <f t="shared" si="6"/>
        <v>0</v>
      </c>
    </row>
    <row r="46" spans="2:11" x14ac:dyDescent="0.25">
      <c r="B46" s="153" t="s">
        <v>19</v>
      </c>
      <c r="C46" s="156"/>
      <c r="D46" s="156"/>
      <c r="E46" s="156"/>
      <c r="F46" s="156"/>
      <c r="G46" s="156"/>
      <c r="H46" s="156"/>
      <c r="I46" s="156"/>
      <c r="J46" s="157"/>
      <c r="K46" s="101">
        <f>K37+K38+K39+K40+K41+K42+K43+K44+K45</f>
        <v>4.6607594479420857</v>
      </c>
    </row>
    <row r="47" spans="2:11" x14ac:dyDescent="0.25">
      <c r="B47" s="153" t="s">
        <v>20</v>
      </c>
      <c r="C47" s="156"/>
      <c r="D47" s="156"/>
      <c r="E47" s="156"/>
      <c r="F47" s="156"/>
      <c r="G47" s="156"/>
      <c r="H47" s="156"/>
      <c r="I47" s="156"/>
      <c r="J47" s="157"/>
      <c r="K47" s="101">
        <f>K46/9</f>
        <v>0.51786216088245396</v>
      </c>
    </row>
    <row r="48" spans="2:11" x14ac:dyDescent="0.25">
      <c r="B48" s="289" t="s">
        <v>104</v>
      </c>
      <c r="C48" s="290"/>
      <c r="D48" s="290"/>
      <c r="E48" s="290"/>
      <c r="F48" s="290"/>
      <c r="G48" s="290"/>
      <c r="H48" s="290"/>
      <c r="I48" s="290"/>
      <c r="J48" s="290"/>
      <c r="K48" s="291"/>
    </row>
    <row r="49" spans="2:11" ht="81" customHeight="1" x14ac:dyDescent="0.25">
      <c r="B49" s="39" t="s">
        <v>250</v>
      </c>
      <c r="C49" s="39" t="s">
        <v>195</v>
      </c>
      <c r="D49" s="34" t="s">
        <v>91</v>
      </c>
      <c r="E49" s="34">
        <v>7</v>
      </c>
      <c r="F49" s="34">
        <v>17</v>
      </c>
      <c r="G49" s="97">
        <f>F49/E49</f>
        <v>2.4285714285714284</v>
      </c>
      <c r="H49" s="97">
        <v>100</v>
      </c>
      <c r="I49" s="97">
        <v>99.05</v>
      </c>
      <c r="J49" s="97">
        <f>I49/H49</f>
        <v>0.99049999999999994</v>
      </c>
      <c r="K49" s="97">
        <f>G49/J49</f>
        <v>2.4518641378813011</v>
      </c>
    </row>
    <row r="50" spans="2:11" x14ac:dyDescent="0.25">
      <c r="B50" s="163" t="s">
        <v>151</v>
      </c>
      <c r="C50" s="164"/>
      <c r="D50" s="164"/>
      <c r="E50" s="164"/>
      <c r="F50" s="164"/>
      <c r="G50" s="164"/>
      <c r="H50" s="164"/>
      <c r="I50" s="164"/>
      <c r="J50" s="165"/>
      <c r="K50" s="102">
        <f>K49</f>
        <v>2.4518641378813011</v>
      </c>
    </row>
    <row r="51" spans="2:11" x14ac:dyDescent="0.25">
      <c r="B51" s="163" t="s">
        <v>20</v>
      </c>
      <c r="C51" s="164"/>
      <c r="D51" s="164"/>
      <c r="E51" s="164"/>
      <c r="F51" s="164"/>
      <c r="G51" s="164"/>
      <c r="H51" s="164"/>
      <c r="I51" s="164"/>
      <c r="J51" s="165"/>
      <c r="K51" s="102">
        <f>K49/1</f>
        <v>2.4518641378813011</v>
      </c>
    </row>
    <row r="52" spans="2:11" ht="92.25" customHeight="1" x14ac:dyDescent="0.25">
      <c r="B52" s="281" t="s">
        <v>438</v>
      </c>
      <c r="C52" s="39" t="s">
        <v>105</v>
      </c>
      <c r="D52" s="34" t="s">
        <v>49</v>
      </c>
      <c r="E52" s="34">
        <v>0</v>
      </c>
      <c r="F52" s="34">
        <v>0</v>
      </c>
      <c r="G52" s="11">
        <v>1</v>
      </c>
      <c r="H52" s="301" t="s">
        <v>430</v>
      </c>
      <c r="I52" s="302"/>
      <c r="J52" s="302"/>
      <c r="K52" s="303"/>
    </row>
    <row r="53" spans="2:11" ht="93" customHeight="1" x14ac:dyDescent="0.25">
      <c r="B53" s="285"/>
      <c r="C53" s="39" t="s">
        <v>106</v>
      </c>
      <c r="D53" s="34" t="s">
        <v>31</v>
      </c>
      <c r="E53" s="34">
        <v>1</v>
      </c>
      <c r="F53" s="34">
        <v>1</v>
      </c>
      <c r="G53" s="11">
        <f>F53/E53</f>
        <v>1</v>
      </c>
      <c r="H53" s="172">
        <v>738.1</v>
      </c>
      <c r="I53" s="172">
        <v>738.1</v>
      </c>
      <c r="J53" s="86">
        <f>I53/H53</f>
        <v>1</v>
      </c>
      <c r="K53" s="86">
        <f>G53/J53</f>
        <v>1</v>
      </c>
    </row>
    <row r="54" spans="2:11" ht="66" customHeight="1" x14ac:dyDescent="0.25">
      <c r="B54" s="285"/>
      <c r="C54" s="39" t="s">
        <v>107</v>
      </c>
      <c r="D54" s="34" t="s">
        <v>31</v>
      </c>
      <c r="E54" s="34">
        <v>1</v>
      </c>
      <c r="F54" s="34">
        <v>1</v>
      </c>
      <c r="G54" s="11">
        <f>F54/E54</f>
        <v>1</v>
      </c>
      <c r="H54" s="174"/>
      <c r="I54" s="174"/>
      <c r="J54" s="86">
        <f>I53/H53</f>
        <v>1</v>
      </c>
      <c r="K54" s="86">
        <f>G54/J54</f>
        <v>1</v>
      </c>
    </row>
    <row r="55" spans="2:11" x14ac:dyDescent="0.25">
      <c r="B55" s="286" t="s">
        <v>19</v>
      </c>
      <c r="C55" s="287"/>
      <c r="D55" s="287"/>
      <c r="E55" s="287"/>
      <c r="F55" s="287"/>
      <c r="G55" s="287"/>
      <c r="H55" s="287"/>
      <c r="I55" s="287"/>
      <c r="J55" s="288"/>
      <c r="K55" s="105">
        <f>K53+K54</f>
        <v>2</v>
      </c>
    </row>
    <row r="56" spans="2:11" x14ac:dyDescent="0.25">
      <c r="B56" s="286" t="s">
        <v>20</v>
      </c>
      <c r="C56" s="287"/>
      <c r="D56" s="287"/>
      <c r="E56" s="287"/>
      <c r="F56" s="287"/>
      <c r="G56" s="287"/>
      <c r="H56" s="287"/>
      <c r="I56" s="287"/>
      <c r="J56" s="288"/>
      <c r="K56" s="101">
        <f>K55/2</f>
        <v>1</v>
      </c>
    </row>
    <row r="57" spans="2:11" ht="134.25" customHeight="1" x14ac:dyDescent="0.25">
      <c r="B57" s="152" t="s">
        <v>336</v>
      </c>
      <c r="C57" s="36" t="s">
        <v>108</v>
      </c>
      <c r="D57" s="37" t="s">
        <v>91</v>
      </c>
      <c r="E57" s="37">
        <v>93</v>
      </c>
      <c r="F57" s="37">
        <v>91</v>
      </c>
      <c r="G57" s="15">
        <f>F57/E57</f>
        <v>0.978494623655914</v>
      </c>
      <c r="H57" s="89">
        <v>1931.01</v>
      </c>
      <c r="I57" s="24">
        <v>1680.6</v>
      </c>
      <c r="J57" s="24">
        <f>I57/H57</f>
        <v>0.87032174872217127</v>
      </c>
      <c r="K57" s="15">
        <f>G57/J57</f>
        <v>1.1242906719182473</v>
      </c>
    </row>
    <row r="58" spans="2:11" x14ac:dyDescent="0.25">
      <c r="B58" s="153" t="s">
        <v>19</v>
      </c>
      <c r="C58" s="156"/>
      <c r="D58" s="156"/>
      <c r="E58" s="156"/>
      <c r="F58" s="156"/>
      <c r="G58" s="156"/>
      <c r="H58" s="156"/>
      <c r="I58" s="156"/>
      <c r="J58" s="157"/>
      <c r="K58" s="105">
        <f>K57</f>
        <v>1.1242906719182473</v>
      </c>
    </row>
    <row r="59" spans="2:11" x14ac:dyDescent="0.25">
      <c r="B59" s="153" t="s">
        <v>20</v>
      </c>
      <c r="C59" s="156"/>
      <c r="D59" s="156"/>
      <c r="E59" s="156"/>
      <c r="F59" s="156"/>
      <c r="G59" s="156"/>
      <c r="H59" s="156"/>
      <c r="I59" s="156"/>
      <c r="J59" s="157"/>
      <c r="K59" s="101">
        <f>K58/1</f>
        <v>1.1242906719182473</v>
      </c>
    </row>
    <row r="60" spans="2:11" ht="57" customHeight="1" x14ac:dyDescent="0.25">
      <c r="B60" s="278" t="s">
        <v>109</v>
      </c>
      <c r="C60" s="36" t="s">
        <v>243</v>
      </c>
      <c r="D60" s="37" t="s">
        <v>18</v>
      </c>
      <c r="E60" s="37">
        <v>0</v>
      </c>
      <c r="F60" s="37">
        <v>0</v>
      </c>
      <c r="G60" s="15">
        <v>1</v>
      </c>
      <c r="H60" s="211" t="s">
        <v>430</v>
      </c>
      <c r="I60" s="212"/>
      <c r="J60" s="212"/>
      <c r="K60" s="213"/>
    </row>
    <row r="61" spans="2:11" ht="79.5" customHeight="1" x14ac:dyDescent="0.25">
      <c r="B61" s="279"/>
      <c r="C61" s="36" t="s">
        <v>110</v>
      </c>
      <c r="D61" s="37" t="s">
        <v>31</v>
      </c>
      <c r="E61" s="37">
        <v>0</v>
      </c>
      <c r="F61" s="37">
        <v>0</v>
      </c>
      <c r="G61" s="15">
        <v>1</v>
      </c>
      <c r="H61" s="217"/>
      <c r="I61" s="218"/>
      <c r="J61" s="218"/>
      <c r="K61" s="219"/>
    </row>
    <row r="62" spans="2:11" ht="98.25" customHeight="1" x14ac:dyDescent="0.25">
      <c r="B62" s="279"/>
      <c r="C62" s="36" t="s">
        <v>436</v>
      </c>
      <c r="D62" s="37"/>
      <c r="E62" s="37">
        <v>1</v>
      </c>
      <c r="F62" s="37">
        <v>1</v>
      </c>
      <c r="G62" s="146">
        <f>F62/E62</f>
        <v>1</v>
      </c>
      <c r="H62" s="160">
        <v>31969.96</v>
      </c>
      <c r="I62" s="160">
        <v>31915.17</v>
      </c>
      <c r="J62" s="146">
        <f>I62/H62</f>
        <v>0.99828620367369869</v>
      </c>
      <c r="K62" s="146">
        <f>G62/J62</f>
        <v>1.0017167384663781</v>
      </c>
    </row>
    <row r="63" spans="2:11" ht="67.5" customHeight="1" x14ac:dyDescent="0.25">
      <c r="B63" s="280"/>
      <c r="C63" s="36" t="s">
        <v>111</v>
      </c>
      <c r="D63" s="37" t="s">
        <v>31</v>
      </c>
      <c r="E63" s="37">
        <v>0</v>
      </c>
      <c r="F63" s="37">
        <v>2</v>
      </c>
      <c r="G63" s="15">
        <v>0</v>
      </c>
      <c r="H63" s="210"/>
      <c r="I63" s="210"/>
      <c r="J63" s="139">
        <f>I62/H62</f>
        <v>0.99828620367369869</v>
      </c>
      <c r="K63" s="139">
        <f>G63/J63</f>
        <v>0</v>
      </c>
    </row>
    <row r="64" spans="2:11" x14ac:dyDescent="0.25">
      <c r="B64" s="153" t="s">
        <v>19</v>
      </c>
      <c r="C64" s="156"/>
      <c r="D64" s="156"/>
      <c r="E64" s="156"/>
      <c r="F64" s="156"/>
      <c r="G64" s="156"/>
      <c r="H64" s="156"/>
      <c r="I64" s="156"/>
      <c r="J64" s="157"/>
      <c r="K64" s="101">
        <f>K62+K63</f>
        <v>1.0017167384663781</v>
      </c>
    </row>
    <row r="65" spans="2:11" x14ac:dyDescent="0.25">
      <c r="B65" s="153" t="s">
        <v>20</v>
      </c>
      <c r="C65" s="156"/>
      <c r="D65" s="156"/>
      <c r="E65" s="156"/>
      <c r="F65" s="156"/>
      <c r="G65" s="156"/>
      <c r="H65" s="156"/>
      <c r="I65" s="156"/>
      <c r="J65" s="157"/>
      <c r="K65" s="101">
        <f>K64/2</f>
        <v>0.50085836923318905</v>
      </c>
    </row>
    <row r="66" spans="2:11" ht="80.25" customHeight="1" x14ac:dyDescent="0.25">
      <c r="B66" s="278" t="s">
        <v>112</v>
      </c>
      <c r="C66" s="36" t="s">
        <v>113</v>
      </c>
      <c r="D66" s="37" t="s">
        <v>31</v>
      </c>
      <c r="E66" s="37">
        <v>140</v>
      </c>
      <c r="F66" s="37">
        <v>140</v>
      </c>
      <c r="G66" s="15">
        <f>F66/E66</f>
        <v>1</v>
      </c>
      <c r="H66" s="275">
        <v>36823.06</v>
      </c>
      <c r="I66" s="160">
        <v>36435.26</v>
      </c>
      <c r="J66" s="15">
        <f>I66/H66</f>
        <v>0.98946855584516891</v>
      </c>
      <c r="K66" s="15">
        <f>G66/J66</f>
        <v>1.0106435359593975</v>
      </c>
    </row>
    <row r="67" spans="2:11" ht="54" customHeight="1" x14ac:dyDescent="0.25">
      <c r="B67" s="279"/>
      <c r="C67" s="36" t="s">
        <v>114</v>
      </c>
      <c r="D67" s="37" t="s">
        <v>31</v>
      </c>
      <c r="E67" s="37">
        <v>0</v>
      </c>
      <c r="F67" s="37">
        <v>0</v>
      </c>
      <c r="G67" s="15">
        <v>1</v>
      </c>
      <c r="H67" s="276"/>
      <c r="I67" s="232"/>
      <c r="J67" s="273" t="s">
        <v>430</v>
      </c>
      <c r="K67" s="274"/>
    </row>
    <row r="68" spans="2:11" ht="91.5" customHeight="1" x14ac:dyDescent="0.25">
      <c r="B68" s="279"/>
      <c r="C68" s="36" t="s">
        <v>115</v>
      </c>
      <c r="D68" s="37" t="s">
        <v>31</v>
      </c>
      <c r="E68" s="37">
        <v>80</v>
      </c>
      <c r="F68" s="37">
        <v>80</v>
      </c>
      <c r="G68" s="15">
        <f>F68/E68</f>
        <v>1</v>
      </c>
      <c r="H68" s="276"/>
      <c r="I68" s="232"/>
      <c r="J68" s="15">
        <f>I66/H66</f>
        <v>0.98946855584516891</v>
      </c>
      <c r="K68" s="15">
        <f>G68/J68</f>
        <v>1.0106435359593975</v>
      </c>
    </row>
    <row r="69" spans="2:11" ht="91.5" customHeight="1" x14ac:dyDescent="0.25">
      <c r="B69" s="279"/>
      <c r="C69" s="36" t="s">
        <v>251</v>
      </c>
      <c r="D69" s="37" t="s">
        <v>18</v>
      </c>
      <c r="E69" s="37">
        <v>0</v>
      </c>
      <c r="F69" s="37">
        <v>0</v>
      </c>
      <c r="G69" s="61">
        <v>1</v>
      </c>
      <c r="H69" s="276"/>
      <c r="I69" s="232"/>
      <c r="J69" s="273" t="s">
        <v>430</v>
      </c>
      <c r="K69" s="274"/>
    </row>
    <row r="70" spans="2:11" ht="81.75" customHeight="1" x14ac:dyDescent="0.25">
      <c r="B70" s="280"/>
      <c r="C70" s="36" t="s">
        <v>116</v>
      </c>
      <c r="D70" s="37" t="s">
        <v>117</v>
      </c>
      <c r="E70" s="37">
        <v>1000000</v>
      </c>
      <c r="F70" s="37">
        <v>1368260.2442999999</v>
      </c>
      <c r="G70" s="15">
        <f>F70/E70</f>
        <v>1.3682602442999998</v>
      </c>
      <c r="H70" s="277"/>
      <c r="I70" s="210"/>
      <c r="J70" s="15">
        <f>I66/H66</f>
        <v>0.98946855584516891</v>
      </c>
      <c r="K70" s="15">
        <f>G70/J70</f>
        <v>1.3828233714120208</v>
      </c>
    </row>
    <row r="71" spans="2:11" x14ac:dyDescent="0.25">
      <c r="B71" s="153" t="s">
        <v>19</v>
      </c>
      <c r="C71" s="156"/>
      <c r="D71" s="156"/>
      <c r="E71" s="156"/>
      <c r="F71" s="156"/>
      <c r="G71" s="156"/>
      <c r="H71" s="156"/>
      <c r="I71" s="156"/>
      <c r="J71" s="157"/>
      <c r="K71" s="101">
        <f>K66+K68+K70</f>
        <v>3.4041104433308158</v>
      </c>
    </row>
    <row r="72" spans="2:11" x14ac:dyDescent="0.25">
      <c r="B72" s="153" t="s">
        <v>20</v>
      </c>
      <c r="C72" s="156"/>
      <c r="D72" s="156"/>
      <c r="E72" s="156"/>
      <c r="F72" s="156"/>
      <c r="G72" s="156"/>
      <c r="H72" s="156"/>
      <c r="I72" s="156"/>
      <c r="J72" s="157"/>
      <c r="K72" s="101">
        <f>K71/3</f>
        <v>1.1347034811102719</v>
      </c>
    </row>
    <row r="73" spans="2:11" ht="50.25" customHeight="1" x14ac:dyDescent="0.25">
      <c r="B73" s="278" t="s">
        <v>118</v>
      </c>
      <c r="C73" s="36" t="s">
        <v>119</v>
      </c>
      <c r="D73" s="37" t="s">
        <v>18</v>
      </c>
      <c r="E73" s="37">
        <v>85.4</v>
      </c>
      <c r="F73" s="37">
        <v>85.4</v>
      </c>
      <c r="G73" s="15">
        <f>F73/E73</f>
        <v>1</v>
      </c>
      <c r="H73" s="160">
        <v>8537.58</v>
      </c>
      <c r="I73" s="160">
        <v>8510.73</v>
      </c>
      <c r="J73" s="160">
        <f>I73/H73</f>
        <v>0.99685508071373852</v>
      </c>
      <c r="K73" s="15">
        <f>G73/J73</f>
        <v>1.0031548410065882</v>
      </c>
    </row>
    <row r="74" spans="2:11" ht="45" customHeight="1" x14ac:dyDescent="0.25">
      <c r="B74" s="280"/>
      <c r="C74" s="36" t="s">
        <v>120</v>
      </c>
      <c r="D74" s="37" t="s">
        <v>91</v>
      </c>
      <c r="E74" s="37">
        <v>20</v>
      </c>
      <c r="F74" s="37">
        <v>50</v>
      </c>
      <c r="G74" s="15">
        <f>F74/E74</f>
        <v>2.5</v>
      </c>
      <c r="H74" s="162"/>
      <c r="I74" s="162"/>
      <c r="J74" s="162"/>
      <c r="K74" s="15">
        <f>G74/J73</f>
        <v>2.5078871025164706</v>
      </c>
    </row>
    <row r="75" spans="2:11" x14ac:dyDescent="0.25">
      <c r="B75" s="153" t="s">
        <v>19</v>
      </c>
      <c r="C75" s="156"/>
      <c r="D75" s="156"/>
      <c r="E75" s="156"/>
      <c r="F75" s="156"/>
      <c r="G75" s="156"/>
      <c r="H75" s="156"/>
      <c r="I75" s="156"/>
      <c r="J75" s="157"/>
      <c r="K75" s="101">
        <f>K73+K74</f>
        <v>3.5110419435230589</v>
      </c>
    </row>
    <row r="76" spans="2:11" x14ac:dyDescent="0.25">
      <c r="B76" s="153" t="s">
        <v>20</v>
      </c>
      <c r="C76" s="156"/>
      <c r="D76" s="156"/>
      <c r="E76" s="156"/>
      <c r="F76" s="156"/>
      <c r="G76" s="156"/>
      <c r="H76" s="156"/>
      <c r="I76" s="156"/>
      <c r="J76" s="157"/>
      <c r="K76" s="101">
        <f>K75/2</f>
        <v>1.7555209717615294</v>
      </c>
    </row>
    <row r="77" spans="2:11" ht="162.75" customHeight="1" x14ac:dyDescent="0.25">
      <c r="B77" s="278" t="s">
        <v>125</v>
      </c>
      <c r="C77" s="36" t="s">
        <v>121</v>
      </c>
      <c r="D77" s="37" t="s">
        <v>122</v>
      </c>
      <c r="E77" s="37">
        <v>15</v>
      </c>
      <c r="F77" s="37">
        <v>15</v>
      </c>
      <c r="G77" s="15">
        <f>F77/E77</f>
        <v>1</v>
      </c>
      <c r="H77" s="192">
        <v>420</v>
      </c>
      <c r="I77" s="192">
        <v>419.92</v>
      </c>
      <c r="J77" s="15">
        <f>I77/H77</f>
        <v>0.99980952380952381</v>
      </c>
      <c r="K77" s="22">
        <f>G77/J77</f>
        <v>1.0001905124785673</v>
      </c>
    </row>
    <row r="78" spans="2:11" ht="108.75" customHeight="1" x14ac:dyDescent="0.25">
      <c r="B78" s="279"/>
      <c r="C78" s="36" t="s">
        <v>48</v>
      </c>
      <c r="D78" s="37" t="s">
        <v>91</v>
      </c>
      <c r="E78" s="37">
        <v>7</v>
      </c>
      <c r="F78" s="37">
        <v>7</v>
      </c>
      <c r="G78" s="15">
        <f>F78/E78</f>
        <v>1</v>
      </c>
      <c r="H78" s="296"/>
      <c r="I78" s="296"/>
      <c r="J78" s="15">
        <f>H77/I77</f>
        <v>1.0001905124785673</v>
      </c>
      <c r="K78" s="15">
        <f>G78/J78</f>
        <v>0.99980952380952393</v>
      </c>
    </row>
    <row r="79" spans="2:11" ht="121.5" customHeight="1" x14ac:dyDescent="0.25">
      <c r="B79" s="280"/>
      <c r="C79" s="36" t="s">
        <v>123</v>
      </c>
      <c r="D79" s="37" t="s">
        <v>18</v>
      </c>
      <c r="E79" s="37">
        <v>16</v>
      </c>
      <c r="F79" s="37">
        <v>16</v>
      </c>
      <c r="G79" s="15">
        <f>F79/E79</f>
        <v>1</v>
      </c>
      <c r="H79" s="296"/>
      <c r="I79" s="296"/>
      <c r="J79" s="15">
        <v>1</v>
      </c>
      <c r="K79" s="22">
        <f>G79/J79</f>
        <v>1</v>
      </c>
    </row>
    <row r="80" spans="2:11" x14ac:dyDescent="0.25">
      <c r="B80" s="153" t="s">
        <v>19</v>
      </c>
      <c r="C80" s="156"/>
      <c r="D80" s="156"/>
      <c r="E80" s="156"/>
      <c r="F80" s="156"/>
      <c r="G80" s="156"/>
      <c r="H80" s="156"/>
      <c r="I80" s="156"/>
      <c r="J80" s="157"/>
      <c r="K80" s="101">
        <f>K77+K78+K79</f>
        <v>3.0000000362880912</v>
      </c>
    </row>
    <row r="81" spans="2:11" x14ac:dyDescent="0.25">
      <c r="B81" s="153" t="s">
        <v>20</v>
      </c>
      <c r="C81" s="156"/>
      <c r="D81" s="156"/>
      <c r="E81" s="156"/>
      <c r="F81" s="156"/>
      <c r="G81" s="156"/>
      <c r="H81" s="156"/>
      <c r="I81" s="156"/>
      <c r="J81" s="157"/>
      <c r="K81" s="101">
        <f>K80/3</f>
        <v>1.0000000120960304</v>
      </c>
    </row>
    <row r="82" spans="2:11" ht="54.75" customHeight="1" x14ac:dyDescent="0.25">
      <c r="B82" s="281" t="s">
        <v>124</v>
      </c>
      <c r="C82" s="39" t="s">
        <v>209</v>
      </c>
      <c r="D82" s="34" t="s">
        <v>91</v>
      </c>
      <c r="E82" s="34">
        <v>137</v>
      </c>
      <c r="F82" s="34">
        <v>151</v>
      </c>
      <c r="G82" s="11">
        <f t="shared" ref="G82:G89" si="8">F82/E82</f>
        <v>1.1021897810218979</v>
      </c>
      <c r="H82" s="172">
        <v>24124.1</v>
      </c>
      <c r="I82" s="172">
        <v>23899.4</v>
      </c>
      <c r="J82" s="11">
        <f>I82/H82</f>
        <v>0.99068566288483317</v>
      </c>
      <c r="K82" s="11">
        <f t="shared" ref="K82:K89" si="9">G82/J82</f>
        <v>1.1125524697837754</v>
      </c>
    </row>
    <row r="83" spans="2:11" ht="42.75" customHeight="1" x14ac:dyDescent="0.25">
      <c r="B83" s="285"/>
      <c r="C83" s="39" t="s">
        <v>126</v>
      </c>
      <c r="D83" s="34" t="s">
        <v>91</v>
      </c>
      <c r="E83" s="34">
        <v>137</v>
      </c>
      <c r="F83" s="34">
        <v>139</v>
      </c>
      <c r="G83" s="11">
        <f t="shared" si="8"/>
        <v>1.0145985401459854</v>
      </c>
      <c r="H83" s="173"/>
      <c r="I83" s="173"/>
      <c r="J83" s="11">
        <f>I82/H82</f>
        <v>0.99068566288483317</v>
      </c>
      <c r="K83" s="11">
        <f t="shared" si="9"/>
        <v>1.0241377039731441</v>
      </c>
    </row>
    <row r="84" spans="2:11" ht="94.5" customHeight="1" x14ac:dyDescent="0.25">
      <c r="B84" s="285"/>
      <c r="C84" s="39" t="s">
        <v>210</v>
      </c>
      <c r="D84" s="34" t="s">
        <v>122</v>
      </c>
      <c r="E84" s="34">
        <v>7200</v>
      </c>
      <c r="F84" s="34">
        <v>7200</v>
      </c>
      <c r="G84" s="11">
        <f t="shared" si="8"/>
        <v>1</v>
      </c>
      <c r="H84" s="173"/>
      <c r="I84" s="173"/>
      <c r="J84" s="11">
        <f>I82/H82</f>
        <v>0.99068566288483317</v>
      </c>
      <c r="K84" s="11">
        <f t="shared" si="9"/>
        <v>1.0094019096713724</v>
      </c>
    </row>
    <row r="85" spans="2:11" ht="88.5" customHeight="1" x14ac:dyDescent="0.25">
      <c r="B85" s="285"/>
      <c r="C85" s="39" t="s">
        <v>127</v>
      </c>
      <c r="D85" s="34" t="s">
        <v>122</v>
      </c>
      <c r="E85" s="34">
        <v>9005</v>
      </c>
      <c r="F85" s="34">
        <v>15257</v>
      </c>
      <c r="G85" s="11">
        <f t="shared" si="8"/>
        <v>1.6942809550249862</v>
      </c>
      <c r="H85" s="173"/>
      <c r="I85" s="173"/>
      <c r="J85" s="11">
        <f>I82/H82</f>
        <v>0.99068566288483317</v>
      </c>
      <c r="K85" s="11">
        <f t="shared" si="9"/>
        <v>1.7102104315220577</v>
      </c>
    </row>
    <row r="86" spans="2:11" ht="81" customHeight="1" x14ac:dyDescent="0.25">
      <c r="B86" s="285"/>
      <c r="C86" s="39" t="s">
        <v>211</v>
      </c>
      <c r="D86" s="34" t="s">
        <v>91</v>
      </c>
      <c r="E86" s="34">
        <v>137</v>
      </c>
      <c r="F86" s="34">
        <v>137</v>
      </c>
      <c r="G86" s="11">
        <f t="shared" si="8"/>
        <v>1</v>
      </c>
      <c r="H86" s="173"/>
      <c r="I86" s="173"/>
      <c r="J86" s="43">
        <f>I82/H82</f>
        <v>0.99068566288483317</v>
      </c>
      <c r="K86" s="11">
        <f t="shared" si="9"/>
        <v>1.0094019096713724</v>
      </c>
    </row>
    <row r="87" spans="2:11" ht="83.25" customHeight="1" x14ac:dyDescent="0.25">
      <c r="B87" s="285"/>
      <c r="C87" s="39" t="s">
        <v>128</v>
      </c>
      <c r="D87" s="34" t="s">
        <v>91</v>
      </c>
      <c r="E87" s="34">
        <v>216</v>
      </c>
      <c r="F87" s="34">
        <v>216</v>
      </c>
      <c r="G87" s="11">
        <f t="shared" si="8"/>
        <v>1</v>
      </c>
      <c r="H87" s="173"/>
      <c r="I87" s="173"/>
      <c r="J87" s="11">
        <f>I82/H82</f>
        <v>0.99068566288483317</v>
      </c>
      <c r="K87" s="11">
        <f t="shared" si="9"/>
        <v>1.0094019096713724</v>
      </c>
    </row>
    <row r="88" spans="2:11" ht="82.5" customHeight="1" x14ac:dyDescent="0.25">
      <c r="B88" s="285"/>
      <c r="C88" s="39" t="s">
        <v>212</v>
      </c>
      <c r="D88" s="34" t="s">
        <v>91</v>
      </c>
      <c r="E88" s="34">
        <v>10</v>
      </c>
      <c r="F88" s="34">
        <v>10</v>
      </c>
      <c r="G88" s="11">
        <f t="shared" si="8"/>
        <v>1</v>
      </c>
      <c r="H88" s="173"/>
      <c r="I88" s="173"/>
      <c r="J88" s="11">
        <f>I82/H82</f>
        <v>0.99068566288483317</v>
      </c>
      <c r="K88" s="11">
        <f t="shared" si="9"/>
        <v>1.0094019096713724</v>
      </c>
    </row>
    <row r="89" spans="2:11" ht="74.25" customHeight="1" x14ac:dyDescent="0.25">
      <c r="B89" s="285"/>
      <c r="C89" s="39" t="s">
        <v>129</v>
      </c>
      <c r="D89" s="34" t="s">
        <v>91</v>
      </c>
      <c r="E89" s="34">
        <v>11</v>
      </c>
      <c r="F89" s="34">
        <v>11</v>
      </c>
      <c r="G89" s="11">
        <f t="shared" si="8"/>
        <v>1</v>
      </c>
      <c r="H89" s="173"/>
      <c r="I89" s="173"/>
      <c r="J89" s="11">
        <f>I82/H82</f>
        <v>0.99068566288483317</v>
      </c>
      <c r="K89" s="11">
        <f t="shared" si="9"/>
        <v>1.0094019096713724</v>
      </c>
    </row>
    <row r="90" spans="2:11" x14ac:dyDescent="0.25">
      <c r="B90" s="163" t="s">
        <v>19</v>
      </c>
      <c r="C90" s="164"/>
      <c r="D90" s="164"/>
      <c r="E90" s="164"/>
      <c r="F90" s="164"/>
      <c r="G90" s="164"/>
      <c r="H90" s="164"/>
      <c r="I90" s="164"/>
      <c r="J90" s="165"/>
      <c r="K90" s="102">
        <f>K82+K83+K84+K85+K86+K87+K88+K89</f>
        <v>8.89391015363584</v>
      </c>
    </row>
    <row r="91" spans="2:11" x14ac:dyDescent="0.25">
      <c r="B91" s="163" t="s">
        <v>20</v>
      </c>
      <c r="C91" s="164"/>
      <c r="D91" s="164"/>
      <c r="E91" s="164"/>
      <c r="F91" s="164"/>
      <c r="G91" s="164"/>
      <c r="H91" s="164"/>
      <c r="I91" s="164"/>
      <c r="J91" s="165"/>
      <c r="K91" s="102">
        <f>K90/8</f>
        <v>1.11173876920448</v>
      </c>
    </row>
    <row r="92" spans="2:11" ht="78" customHeight="1" x14ac:dyDescent="0.25">
      <c r="B92" s="281" t="s">
        <v>130</v>
      </c>
      <c r="C92" s="39" t="s">
        <v>131</v>
      </c>
      <c r="D92" s="34" t="s">
        <v>122</v>
      </c>
      <c r="E92" s="34">
        <v>1687</v>
      </c>
      <c r="F92" s="34">
        <v>1797</v>
      </c>
      <c r="G92" s="11">
        <f>F92/E92</f>
        <v>1.0652045050385299</v>
      </c>
      <c r="H92" s="172">
        <v>979.7</v>
      </c>
      <c r="I92" s="172">
        <v>979.7</v>
      </c>
      <c r="J92" s="11">
        <f>I92/H92</f>
        <v>1</v>
      </c>
      <c r="K92" s="11">
        <f>G92/J92</f>
        <v>1.0652045050385299</v>
      </c>
    </row>
    <row r="93" spans="2:11" ht="51.75" customHeight="1" x14ac:dyDescent="0.25">
      <c r="B93" s="284"/>
      <c r="C93" s="39" t="s">
        <v>132</v>
      </c>
      <c r="D93" s="34" t="s">
        <v>91</v>
      </c>
      <c r="E93" s="34">
        <v>20</v>
      </c>
      <c r="F93" s="34">
        <v>23</v>
      </c>
      <c r="G93" s="11">
        <f>F93/E93</f>
        <v>1.1499999999999999</v>
      </c>
      <c r="H93" s="174"/>
      <c r="I93" s="174"/>
      <c r="J93" s="11">
        <f>I92/H92</f>
        <v>1</v>
      </c>
      <c r="K93" s="43">
        <f>G93/J93</f>
        <v>1.1499999999999999</v>
      </c>
    </row>
    <row r="94" spans="2:11" x14ac:dyDescent="0.25">
      <c r="B94" s="163" t="s">
        <v>19</v>
      </c>
      <c r="C94" s="164"/>
      <c r="D94" s="164"/>
      <c r="E94" s="164"/>
      <c r="F94" s="164"/>
      <c r="G94" s="164"/>
      <c r="H94" s="164"/>
      <c r="I94" s="164"/>
      <c r="J94" s="165"/>
      <c r="K94" s="102">
        <f>K92+K93</f>
        <v>2.2152045050385301</v>
      </c>
    </row>
    <row r="95" spans="2:11" x14ac:dyDescent="0.25">
      <c r="B95" s="163" t="s">
        <v>20</v>
      </c>
      <c r="C95" s="164"/>
      <c r="D95" s="164"/>
      <c r="E95" s="164"/>
      <c r="F95" s="164"/>
      <c r="G95" s="164"/>
      <c r="H95" s="164"/>
      <c r="I95" s="164"/>
      <c r="J95" s="165"/>
      <c r="K95" s="102">
        <f>K94/2</f>
        <v>1.107602252519265</v>
      </c>
    </row>
    <row r="96" spans="2:11" ht="92.25" customHeight="1" x14ac:dyDescent="0.25">
      <c r="B96" s="281" t="s">
        <v>199</v>
      </c>
      <c r="C96" s="39" t="s">
        <v>252</v>
      </c>
      <c r="D96" s="34" t="s">
        <v>91</v>
      </c>
      <c r="E96" s="106">
        <v>1</v>
      </c>
      <c r="F96" s="34">
        <v>1</v>
      </c>
      <c r="G96" s="87">
        <f>F96/E96</f>
        <v>1</v>
      </c>
      <c r="H96" s="74">
        <v>65</v>
      </c>
      <c r="I96" s="74">
        <v>65</v>
      </c>
      <c r="J96" s="11">
        <f>I96/H96</f>
        <v>1</v>
      </c>
      <c r="K96" s="11">
        <f>G96/J96</f>
        <v>1</v>
      </c>
    </row>
    <row r="97" spans="2:11" ht="142.5" customHeight="1" x14ac:dyDescent="0.25">
      <c r="B97" s="282"/>
      <c r="C97" s="39" t="s">
        <v>253</v>
      </c>
      <c r="D97" s="34" t="s">
        <v>122</v>
      </c>
      <c r="E97" s="34">
        <v>64</v>
      </c>
      <c r="F97" s="107">
        <v>63</v>
      </c>
      <c r="G97" s="11">
        <f>F97/E97</f>
        <v>0.984375</v>
      </c>
      <c r="H97" s="74">
        <v>240</v>
      </c>
      <c r="I97" s="74">
        <v>240</v>
      </c>
      <c r="J97" s="55">
        <f>I96/H96</f>
        <v>1</v>
      </c>
      <c r="K97" s="11">
        <f>G97/J97</f>
        <v>0.984375</v>
      </c>
    </row>
    <row r="98" spans="2:11" ht="147" customHeight="1" x14ac:dyDescent="0.25">
      <c r="B98" s="283"/>
      <c r="C98" s="39" t="s">
        <v>254</v>
      </c>
      <c r="D98" s="34" t="s">
        <v>122</v>
      </c>
      <c r="E98" s="34">
        <v>1390</v>
      </c>
      <c r="F98" s="34">
        <v>1390</v>
      </c>
      <c r="G98" s="87">
        <f>F98/E98</f>
        <v>1</v>
      </c>
      <c r="H98" s="74">
        <v>1550</v>
      </c>
      <c r="I98" s="74">
        <v>1550</v>
      </c>
      <c r="J98" s="11">
        <f>I96/H96</f>
        <v>1</v>
      </c>
      <c r="K98" s="11">
        <f>G98/J98</f>
        <v>1</v>
      </c>
    </row>
    <row r="99" spans="2:11" x14ac:dyDescent="0.25">
      <c r="B99" s="163" t="s">
        <v>19</v>
      </c>
      <c r="C99" s="164"/>
      <c r="D99" s="164"/>
      <c r="E99" s="164"/>
      <c r="F99" s="164"/>
      <c r="G99" s="164"/>
      <c r="H99" s="164"/>
      <c r="I99" s="164"/>
      <c r="J99" s="165"/>
      <c r="K99" s="102">
        <f>K96+K97+K98</f>
        <v>2.984375</v>
      </c>
    </row>
    <row r="100" spans="2:11" x14ac:dyDescent="0.25">
      <c r="B100" s="163" t="s">
        <v>20</v>
      </c>
      <c r="C100" s="164"/>
      <c r="D100" s="164"/>
      <c r="E100" s="164"/>
      <c r="F100" s="164"/>
      <c r="G100" s="164"/>
      <c r="H100" s="164"/>
      <c r="I100" s="164"/>
      <c r="J100" s="165"/>
      <c r="K100" s="102">
        <f>K99/3</f>
        <v>0.99479166666666663</v>
      </c>
    </row>
    <row r="101" spans="2:11" ht="37.5" customHeight="1" x14ac:dyDescent="0.25">
      <c r="K101" s="304"/>
    </row>
    <row r="102" spans="2:11" x14ac:dyDescent="0.25">
      <c r="B102" s="294"/>
      <c r="C102" s="295"/>
      <c r="D102" s="295"/>
      <c r="E102" s="295"/>
      <c r="F102" s="295"/>
      <c r="G102" s="295"/>
      <c r="H102" s="295"/>
      <c r="I102" s="295"/>
      <c r="J102" s="295"/>
      <c r="K102" s="305"/>
    </row>
    <row r="103" spans="2:11" x14ac:dyDescent="0.25">
      <c r="G103" s="50"/>
      <c r="H103" s="65"/>
      <c r="I103" s="65"/>
      <c r="K103" s="64"/>
    </row>
  </sheetData>
  <mergeCells count="77">
    <mergeCell ref="I53:I54"/>
    <mergeCell ref="H53:H54"/>
    <mergeCell ref="H52:K52"/>
    <mergeCell ref="I62:I63"/>
    <mergeCell ref="H62:H63"/>
    <mergeCell ref="H60:K61"/>
    <mergeCell ref="H19:H23"/>
    <mergeCell ref="I19:I23"/>
    <mergeCell ref="H24:H27"/>
    <mergeCell ref="I24:I27"/>
    <mergeCell ref="B19:B29"/>
    <mergeCell ref="I73:I74"/>
    <mergeCell ref="J73:J74"/>
    <mergeCell ref="H12:H16"/>
    <mergeCell ref="I12:I16"/>
    <mergeCell ref="J12:J16"/>
    <mergeCell ref="H32:H34"/>
    <mergeCell ref="I32:I34"/>
    <mergeCell ref="B31:J31"/>
    <mergeCell ref="B32:B34"/>
    <mergeCell ref="B35:J35"/>
    <mergeCell ref="B36:J36"/>
    <mergeCell ref="B46:J46"/>
    <mergeCell ref="B73:B74"/>
    <mergeCell ref="B6:B16"/>
    <mergeCell ref="B50:J50"/>
    <mergeCell ref="B56:J56"/>
    <mergeCell ref="B102:J102"/>
    <mergeCell ref="B71:J71"/>
    <mergeCell ref="B72:J72"/>
    <mergeCell ref="B90:J90"/>
    <mergeCell ref="B91:J91"/>
    <mergeCell ref="B77:B79"/>
    <mergeCell ref="B80:J80"/>
    <mergeCell ref="B81:J81"/>
    <mergeCell ref="B82:B89"/>
    <mergeCell ref="H77:H79"/>
    <mergeCell ref="I77:I79"/>
    <mergeCell ref="H82:H89"/>
    <mergeCell ref="I82:I89"/>
    <mergeCell ref="H73:H74"/>
    <mergeCell ref="B75:J75"/>
    <mergeCell ref="B76:J76"/>
    <mergeCell ref="B2:K2"/>
    <mergeCell ref="H6:H7"/>
    <mergeCell ref="I6:I7"/>
    <mergeCell ref="B52:B54"/>
    <mergeCell ref="B55:J55"/>
    <mergeCell ref="B17:J17"/>
    <mergeCell ref="B18:J18"/>
    <mergeCell ref="H8:H11"/>
    <mergeCell ref="I8:I11"/>
    <mergeCell ref="B30:J30"/>
    <mergeCell ref="B51:J51"/>
    <mergeCell ref="B47:J47"/>
    <mergeCell ref="B48:K48"/>
    <mergeCell ref="B37:B45"/>
    <mergeCell ref="H37:H45"/>
    <mergeCell ref="I37:I45"/>
    <mergeCell ref="B100:J100"/>
    <mergeCell ref="B95:J95"/>
    <mergeCell ref="B96:B98"/>
    <mergeCell ref="I92:I93"/>
    <mergeCell ref="H92:H93"/>
    <mergeCell ref="B99:J99"/>
    <mergeCell ref="B92:B93"/>
    <mergeCell ref="B94:J94"/>
    <mergeCell ref="H66:H70"/>
    <mergeCell ref="I66:I70"/>
    <mergeCell ref="B65:J65"/>
    <mergeCell ref="B66:B70"/>
    <mergeCell ref="B58:J58"/>
    <mergeCell ref="B59:J59"/>
    <mergeCell ref="B60:B63"/>
    <mergeCell ref="B64:J64"/>
    <mergeCell ref="J69:K69"/>
    <mergeCell ref="J67:K67"/>
  </mergeCells>
  <pageMargins left="0.25" right="0.25" top="0.75" bottom="0.75" header="0.3" footer="0.3"/>
  <pageSetup paperSize="9" orientation="landscape" verticalDpi="0" r:id="rId1"/>
  <ignoredErrors>
    <ignoredError sqref="J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Карталинский муниципальный райо</vt:lpstr>
      <vt:lpstr>Карталинское городское поселени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2024-04-17T03:11:04Z</dcterms:modified>
</cp:coreProperties>
</file>